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svetozarv\Desktop\ADMIRA\2023\"/>
    </mc:Choice>
  </mc:AlternateContent>
  <bookViews>
    <workbookView xWindow="0" yWindow="2340" windowWidth="15600" windowHeight="7395" tabRatio="836" activeTab="2"/>
  </bookViews>
  <sheets>
    <sheet name="Upute" sheetId="2" r:id="rId1"/>
    <sheet name="Ukupno po sektorima" sheetId="8" r:id="rId2"/>
    <sheet name="Plan 2023" sheetId="1" r:id="rId3"/>
    <sheet name="Ukupno po godinama" sheetId="5" r:id="rId4"/>
    <sheet name="Ukupno po A-E klasama" sheetId="10" r:id="rId5"/>
  </sheets>
  <definedNames>
    <definedName name="_xlnm._FilterDatabase" localSheetId="2" hidden="1">'Plan 2023'!$T$1:$T$82</definedName>
  </definedNames>
  <calcPr calcId="162913"/>
</workbook>
</file>

<file path=xl/calcChain.xml><?xml version="1.0" encoding="utf-8"?>
<calcChain xmlns="http://schemas.openxmlformats.org/spreadsheetml/2006/main">
  <c r="E57" i="1" l="1"/>
  <c r="P64" i="1" l="1"/>
  <c r="P59" i="1" l="1"/>
  <c r="Q59" i="1" s="1"/>
  <c r="G59" i="1"/>
  <c r="P56" i="1"/>
  <c r="Q56" i="1" s="1"/>
  <c r="G56" i="1"/>
  <c r="G47" i="1"/>
  <c r="G48" i="1"/>
  <c r="G49" i="1"/>
  <c r="P47" i="1"/>
  <c r="P48" i="1"/>
  <c r="P49" i="1"/>
  <c r="P50" i="1"/>
  <c r="E56" i="1" l="1"/>
  <c r="E59" i="1"/>
  <c r="G46" i="1"/>
  <c r="P46" i="1"/>
  <c r="Q46" i="1" s="1"/>
  <c r="E46" i="1" l="1"/>
  <c r="G63" i="1"/>
  <c r="P63" i="1"/>
  <c r="Q63" i="1" s="1"/>
  <c r="E63" i="1" l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50" i="1"/>
  <c r="G51" i="1"/>
  <c r="G52" i="1"/>
  <c r="G53" i="1"/>
  <c r="G54" i="1"/>
  <c r="G55" i="1"/>
  <c r="G58" i="1"/>
  <c r="G61" i="1"/>
  <c r="G62" i="1"/>
  <c r="G64" i="1"/>
  <c r="G65" i="1"/>
  <c r="G66" i="1"/>
  <c r="G68" i="1"/>
  <c r="G69" i="1"/>
  <c r="G70" i="1"/>
  <c r="G71" i="1"/>
  <c r="G72" i="1"/>
  <c r="P29" i="1" l="1"/>
  <c r="Q29" i="1" s="1"/>
  <c r="E29" i="1" s="1"/>
  <c r="O73" i="1"/>
  <c r="F73" i="1"/>
  <c r="P20" i="1" l="1"/>
  <c r="Q20" i="1" s="1"/>
  <c r="E20" i="1" s="1"/>
  <c r="P19" i="1"/>
  <c r="Q19" i="1" s="1"/>
  <c r="E19" i="1" s="1"/>
  <c r="Q17" i="1"/>
  <c r="E17" i="1" s="1"/>
  <c r="P18" i="1"/>
  <c r="Q18" i="1" s="1"/>
  <c r="E18" i="1" s="1"/>
  <c r="P44" i="1"/>
  <c r="Q44" i="1" s="1"/>
  <c r="E44" i="1" s="1"/>
  <c r="P71" i="1"/>
  <c r="Q71" i="1" s="1"/>
  <c r="E71" i="1" s="1"/>
  <c r="P70" i="1"/>
  <c r="Q70" i="1" s="1"/>
  <c r="E70" i="1" s="1"/>
  <c r="P68" i="1"/>
  <c r="Q68" i="1" s="1"/>
  <c r="E68" i="1" s="1"/>
  <c r="Q7" i="1"/>
  <c r="E7" i="1" s="1"/>
  <c r="P30" i="1" l="1"/>
  <c r="Q30" i="1" s="1"/>
  <c r="E30" i="1" s="1"/>
  <c r="P45" i="1"/>
  <c r="Q45" i="1" s="1"/>
  <c r="E45" i="1" s="1"/>
  <c r="P61" i="1" l="1"/>
  <c r="Q61" i="1" s="1"/>
  <c r="E61" i="1" s="1"/>
  <c r="P37" i="1"/>
  <c r="Q37" i="1" s="1"/>
  <c r="E37" i="1" s="1"/>
  <c r="P13" i="1" l="1"/>
  <c r="Q13" i="1" s="1"/>
  <c r="E13" i="1" s="1"/>
  <c r="P14" i="1"/>
  <c r="Q14" i="1" s="1"/>
  <c r="E14" i="1" s="1"/>
  <c r="P9" i="1"/>
  <c r="Q9" i="1" s="1"/>
  <c r="E9" i="1" s="1"/>
  <c r="P8" i="1"/>
  <c r="Q8" i="1" s="1"/>
  <c r="E8" i="1" s="1"/>
  <c r="P10" i="1"/>
  <c r="Q10" i="1" s="1"/>
  <c r="E10" i="1" s="1"/>
  <c r="Q62" i="1"/>
  <c r="E62" i="1" s="1"/>
  <c r="P58" i="1" l="1"/>
  <c r="Q58" i="1" s="1"/>
  <c r="E58" i="1" s="1"/>
  <c r="P24" i="1" l="1"/>
  <c r="Q24" i="1" s="1"/>
  <c r="E24" i="1" s="1"/>
  <c r="P21" i="1"/>
  <c r="Q21" i="1" s="1"/>
  <c r="E21" i="1" s="1"/>
  <c r="P60" i="1" l="1"/>
  <c r="Q60" i="1" s="1"/>
  <c r="E60" i="1" s="1"/>
  <c r="Q48" i="1"/>
  <c r="E48" i="1" s="1"/>
  <c r="Q47" i="1"/>
  <c r="E47" i="1" s="1"/>
  <c r="Q49" i="1" l="1"/>
  <c r="E49" i="1" s="1"/>
  <c r="P11" i="1" l="1"/>
  <c r="Q11" i="1" s="1"/>
  <c r="E11" i="1" s="1"/>
  <c r="P12" i="1"/>
  <c r="P15" i="1"/>
  <c r="Q15" i="1" s="1"/>
  <c r="E15" i="1" s="1"/>
  <c r="P16" i="1"/>
  <c r="Q16" i="1" s="1"/>
  <c r="E16" i="1" s="1"/>
  <c r="P22" i="1"/>
  <c r="Q22" i="1" s="1"/>
  <c r="E22" i="1" s="1"/>
  <c r="P23" i="1"/>
  <c r="Q23" i="1" s="1"/>
  <c r="E23" i="1" s="1"/>
  <c r="P34" i="1"/>
  <c r="Q34" i="1" s="1"/>
  <c r="E34" i="1" s="1"/>
  <c r="P35" i="1"/>
  <c r="Q35" i="1" s="1"/>
  <c r="E35" i="1" s="1"/>
  <c r="P36" i="1"/>
  <c r="Q36" i="1" s="1"/>
  <c r="E36" i="1" s="1"/>
  <c r="P38" i="1"/>
  <c r="Q38" i="1" s="1"/>
  <c r="E38" i="1" s="1"/>
  <c r="P39" i="1"/>
  <c r="Q39" i="1" s="1"/>
  <c r="E39" i="1" s="1"/>
  <c r="Q50" i="1"/>
  <c r="E50" i="1" s="1"/>
  <c r="P51" i="1"/>
  <c r="Q51" i="1" s="1"/>
  <c r="E51" i="1" s="1"/>
  <c r="P52" i="1"/>
  <c r="Q52" i="1" s="1"/>
  <c r="E52" i="1" s="1"/>
  <c r="P53" i="1"/>
  <c r="Q53" i="1" s="1"/>
  <c r="E53" i="1" s="1"/>
  <c r="P54" i="1"/>
  <c r="Q54" i="1" s="1"/>
  <c r="E54" i="1" s="1"/>
  <c r="P43" i="1"/>
  <c r="Q43" i="1" s="1"/>
  <c r="E43" i="1" s="1"/>
  <c r="P42" i="1"/>
  <c r="Q42" i="1" s="1"/>
  <c r="E42" i="1" s="1"/>
  <c r="Q12" i="1" l="1"/>
  <c r="E12" i="1" s="1"/>
  <c r="P55" i="1" l="1"/>
  <c r="Q55" i="1" s="1"/>
  <c r="E55" i="1" s="1"/>
  <c r="P25" i="1" l="1"/>
  <c r="P26" i="1"/>
  <c r="Q26" i="1" s="1"/>
  <c r="E26" i="1" s="1"/>
  <c r="P27" i="1"/>
  <c r="Q27" i="1" s="1"/>
  <c r="E27" i="1" s="1"/>
  <c r="P28" i="1"/>
  <c r="Q28" i="1" s="1"/>
  <c r="E28" i="1" s="1"/>
  <c r="P31" i="1"/>
  <c r="Q31" i="1" s="1"/>
  <c r="E31" i="1" s="1"/>
  <c r="P32" i="1"/>
  <c r="Q32" i="1" s="1"/>
  <c r="E32" i="1" s="1"/>
  <c r="P33" i="1"/>
  <c r="Q33" i="1" s="1"/>
  <c r="E33" i="1" s="1"/>
  <c r="P40" i="1"/>
  <c r="Q40" i="1" s="1"/>
  <c r="E40" i="1" s="1"/>
  <c r="Q41" i="1"/>
  <c r="E41" i="1" s="1"/>
  <c r="Q64" i="1"/>
  <c r="E64" i="1" s="1"/>
  <c r="P65" i="1"/>
  <c r="Q65" i="1" s="1"/>
  <c r="E65" i="1" s="1"/>
  <c r="P66" i="1"/>
  <c r="Q66" i="1" s="1"/>
  <c r="E66" i="1" s="1"/>
  <c r="P67" i="1"/>
  <c r="Q67" i="1" s="1"/>
  <c r="E67" i="1" s="1"/>
  <c r="P69" i="1"/>
  <c r="Q69" i="1" s="1"/>
  <c r="E69" i="1" s="1"/>
  <c r="P72" i="1"/>
  <c r="Q72" i="1" s="1"/>
  <c r="E72" i="1" s="1"/>
  <c r="Q25" i="1" l="1"/>
  <c r="E25" i="1" s="1"/>
  <c r="I7" i="8"/>
  <c r="H8" i="10" l="1"/>
  <c r="M11" i="10" l="1"/>
  <c r="M10" i="10"/>
  <c r="M9" i="10"/>
  <c r="M8" i="10"/>
  <c r="M7" i="10"/>
  <c r="L11" i="10"/>
  <c r="L10" i="10"/>
  <c r="L9" i="10"/>
  <c r="L8" i="10"/>
  <c r="L7" i="10"/>
  <c r="I11" i="10"/>
  <c r="I10" i="10"/>
  <c r="I9" i="10"/>
  <c r="I8" i="10"/>
  <c r="I7" i="10"/>
  <c r="H11" i="10"/>
  <c r="H10" i="10"/>
  <c r="H9" i="10"/>
  <c r="H7" i="10"/>
  <c r="G11" i="10"/>
  <c r="G10" i="10"/>
  <c r="G9" i="10"/>
  <c r="G8" i="10"/>
  <c r="G7" i="10"/>
  <c r="C11" i="10"/>
  <c r="C10" i="10"/>
  <c r="C9" i="10"/>
  <c r="C8" i="10"/>
  <c r="C7" i="10"/>
  <c r="U8" i="8"/>
  <c r="U7" i="8"/>
  <c r="S9" i="8"/>
  <c r="R9" i="8"/>
  <c r="P9" i="8"/>
  <c r="O9" i="8"/>
  <c r="N9" i="8"/>
  <c r="M9" i="8"/>
  <c r="L9" i="8"/>
  <c r="K9" i="8"/>
  <c r="J9" i="8"/>
  <c r="I9" i="8"/>
  <c r="G9" i="8"/>
  <c r="F9" i="8"/>
  <c r="E9" i="8"/>
  <c r="S8" i="8"/>
  <c r="R8" i="8"/>
  <c r="P8" i="8"/>
  <c r="O8" i="8"/>
  <c r="N8" i="8"/>
  <c r="M8" i="8"/>
  <c r="L8" i="8"/>
  <c r="K8" i="8"/>
  <c r="J8" i="8"/>
  <c r="I8" i="8"/>
  <c r="G8" i="8"/>
  <c r="F8" i="8"/>
  <c r="E8" i="8"/>
  <c r="S7" i="8"/>
  <c r="R7" i="8"/>
  <c r="P7" i="8"/>
  <c r="O7" i="8"/>
  <c r="N7" i="8"/>
  <c r="M7" i="8"/>
  <c r="L7" i="8"/>
  <c r="K7" i="8"/>
  <c r="J7" i="8"/>
  <c r="G7" i="8"/>
  <c r="F7" i="8"/>
  <c r="E7" i="8"/>
  <c r="C7" i="8"/>
  <c r="C9" i="8"/>
  <c r="C8" i="8"/>
  <c r="U9" i="8" l="1"/>
  <c r="M12" i="10" l="1"/>
  <c r="L12" i="10"/>
  <c r="I12" i="10"/>
  <c r="H12" i="10"/>
  <c r="G12" i="10"/>
  <c r="J7" i="10" l="1"/>
  <c r="J12" i="10"/>
  <c r="J11" i="10"/>
  <c r="J8" i="10"/>
  <c r="J9" i="10"/>
  <c r="J10" i="10"/>
  <c r="C12" i="10"/>
  <c r="L13" i="10"/>
  <c r="H13" i="10"/>
  <c r="G13" i="10"/>
  <c r="E22" i="5"/>
  <c r="E15" i="5"/>
  <c r="D22" i="5"/>
  <c r="D15" i="5"/>
  <c r="D8" i="5"/>
  <c r="E21" i="5"/>
  <c r="E14" i="5"/>
  <c r="D21" i="5"/>
  <c r="D14" i="5"/>
  <c r="D7" i="5"/>
  <c r="E13" i="5"/>
  <c r="D13" i="5"/>
  <c r="D6" i="5"/>
  <c r="N73" i="1"/>
  <c r="M73" i="1"/>
  <c r="L73" i="1"/>
  <c r="K73" i="1"/>
  <c r="J73" i="1"/>
  <c r="I73" i="1"/>
  <c r="H73" i="1"/>
  <c r="D73" i="1"/>
  <c r="K10" i="10"/>
  <c r="N10" i="10" s="1"/>
  <c r="K8" i="10" l="1"/>
  <c r="N8" i="10" s="1"/>
  <c r="Q8" i="8"/>
  <c r="E7" i="5" s="1"/>
  <c r="C7" i="5" s="1"/>
  <c r="K11" i="10"/>
  <c r="N11" i="10" s="1"/>
  <c r="K9" i="10"/>
  <c r="N9" i="10" s="1"/>
  <c r="Q7" i="8"/>
  <c r="E6" i="5" s="1"/>
  <c r="C6" i="5" s="1"/>
  <c r="H8" i="8"/>
  <c r="H9" i="8"/>
  <c r="U10" i="8"/>
  <c r="P10" i="8"/>
  <c r="G10" i="8"/>
  <c r="K10" i="8"/>
  <c r="O10" i="8"/>
  <c r="S10" i="8"/>
  <c r="L10" i="8"/>
  <c r="I10" i="8"/>
  <c r="D20" i="5"/>
  <c r="D23" i="5" s="1"/>
  <c r="C15" i="5"/>
  <c r="E20" i="5"/>
  <c r="E23" i="5" s="1"/>
  <c r="M10" i="8"/>
  <c r="J10" i="8"/>
  <c r="F10" i="8"/>
  <c r="N10" i="8"/>
  <c r="C22" i="5"/>
  <c r="C21" i="5"/>
  <c r="E16" i="5"/>
  <c r="C14" i="5"/>
  <c r="R10" i="8"/>
  <c r="C13" i="5"/>
  <c r="K12" i="10"/>
  <c r="D9" i="5"/>
  <c r="E10" i="8"/>
  <c r="C10" i="8"/>
  <c r="C13" i="10"/>
  <c r="D9" i="10" s="1"/>
  <c r="I13" i="10"/>
  <c r="J13" i="10" s="1"/>
  <c r="D16" i="5"/>
  <c r="M13" i="10"/>
  <c r="T8" i="8" l="1"/>
  <c r="T7" i="8"/>
  <c r="E9" i="10"/>
  <c r="E10" i="10"/>
  <c r="C16" i="5"/>
  <c r="C20" i="5"/>
  <c r="C23" i="5" s="1"/>
  <c r="N12" i="10"/>
  <c r="D25" i="5"/>
  <c r="D7" i="10"/>
  <c r="D12" i="10"/>
  <c r="D11" i="10"/>
  <c r="D10" i="10"/>
  <c r="D8" i="10"/>
  <c r="D8" i="8" l="1"/>
  <c r="E11" i="10"/>
  <c r="E8" i="10"/>
  <c r="D13" i="10"/>
  <c r="P73" i="1" l="1"/>
  <c r="K7" i="10"/>
  <c r="N7" i="10" s="1"/>
  <c r="T9" i="8"/>
  <c r="T10" i="8" s="1"/>
  <c r="Q9" i="8"/>
  <c r="Q10" i="8" s="1"/>
  <c r="E8" i="5" l="1"/>
  <c r="E9" i="5" s="1"/>
  <c r="E25" i="5" s="1"/>
  <c r="D9" i="8"/>
  <c r="E7" i="10"/>
  <c r="Q73" i="1"/>
  <c r="K13" i="10"/>
  <c r="N13" i="10" s="1"/>
  <c r="C8" i="5" l="1"/>
  <c r="C9" i="5" s="1"/>
  <c r="C25" i="5" s="1"/>
  <c r="H7" i="8" l="1"/>
  <c r="H10" i="8" s="1"/>
  <c r="G73" i="1" l="1"/>
  <c r="E73" i="1"/>
  <c r="E12" i="10" l="1"/>
  <c r="E13" i="10" s="1"/>
  <c r="F12" i="10" s="1"/>
  <c r="D7" i="8"/>
  <c r="D10" i="8" s="1"/>
  <c r="F11" i="10" l="1"/>
  <c r="F8" i="10"/>
  <c r="F7" i="10"/>
  <c r="F9" i="10"/>
  <c r="F10" i="10"/>
  <c r="F13" i="10" l="1"/>
</calcChain>
</file>

<file path=xl/comments1.xml><?xml version="1.0" encoding="utf-8"?>
<comments xmlns="http://schemas.openxmlformats.org/spreadsheetml/2006/main">
  <authors>
    <author>ILDP</author>
    <author>Svetozar Vuckovac</author>
    <author>Natasa Zoric</author>
    <author>User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ILDP:</t>
        </r>
        <r>
          <rPr>
            <sz val="9"/>
            <color indexed="81"/>
            <rFont val="Tahoma"/>
            <family val="2"/>
          </rPr>
          <t xml:space="preserve">
Upisuje se ocekivani krajnji  ishod sa zavrsetkom realizacije projekta. Ukoliko se radi o projektu ili mjeri koji svake godine imaju isti ishod,moguce je upisati godisnji ishod uz napomenu da se radi o godisnjem ishodu.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</rPr>
          <t>ILDP:</t>
        </r>
        <r>
          <rPr>
            <sz val="9"/>
            <color indexed="81"/>
            <rFont val="Tahoma"/>
            <family val="2"/>
          </rPr>
          <t xml:space="preserve">
U kolonu nosioci implementacije upisuju se institucije, organizacije, javna preduzeca, NVO-ovi i sl koji vrse implementaciju projekta na terenu. Implementator naravno moze biti i Opstina. U kolonu Opstinsko odjeljenje odgovorno za implementaciju se upisuje odjeljenje ili sluzba koja prati implementaciju ili sama implementira projekat. 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</rPr>
          <t>ILDP: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Klasifikacija projekta se odnosi na </t>
        </r>
        <r>
          <rPr>
            <b/>
            <sz val="10"/>
            <color indexed="81"/>
            <rFont val="Tahoma"/>
            <family val="2"/>
          </rPr>
          <t>A,Б,Ц,Д,E</t>
        </r>
        <r>
          <rPr>
            <sz val="10"/>
            <color indexed="81"/>
            <rFont val="Tahoma"/>
            <family val="2"/>
          </rPr>
          <t xml:space="preserve"> klasifikaciju projekata koji se finansiraju iz eksternih izvora.Dostupne kategorije i njihove oznake se nalaze u fus noti tabele.</t>
        </r>
      </text>
    </comment>
    <comment ref="M21" authorId="1" shapeId="0">
      <text>
        <r>
          <rPr>
            <b/>
            <sz val="9"/>
            <color indexed="81"/>
            <rFont val="Tahoma"/>
            <charset val="1"/>
          </rPr>
          <t>Svetozar Vuckovac:</t>
        </r>
        <r>
          <rPr>
            <sz val="9"/>
            <color indexed="81"/>
            <rFont val="Tahoma"/>
            <charset val="1"/>
          </rPr>
          <t xml:space="preserve">
Social Creative + PRIJEDOR CIRCLE HUB</t>
        </r>
      </text>
    </comment>
    <comment ref="N30" authorId="2" shapeId="0">
      <text>
        <r>
          <rPr>
            <b/>
            <sz val="9"/>
            <color indexed="81"/>
            <rFont val="Tahoma"/>
            <family val="2"/>
            <charset val="238"/>
          </rPr>
          <t>Natasa Zoric:</t>
        </r>
        <r>
          <rPr>
            <sz val="9"/>
            <color indexed="81"/>
            <rFont val="Tahoma"/>
            <family val="2"/>
            <charset val="238"/>
          </rPr>
          <t xml:space="preserve">
USAID-Program podrške marginaliziranim ženama</t>
        </r>
      </text>
    </comment>
    <comment ref="N35" authorId="1" shapeId="0">
      <text>
        <r>
          <rPr>
            <b/>
            <sz val="9"/>
            <color indexed="81"/>
            <rFont val="Tahoma"/>
            <charset val="1"/>
          </rPr>
          <t>zadruga</t>
        </r>
      </text>
    </comment>
    <comment ref="N36" authorId="3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PREDA</t>
        </r>
      </text>
    </comment>
    <comment ref="N37" authorId="3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PREDA</t>
        </r>
      </text>
    </comment>
    <comment ref="F38" authorId="1" shapeId="0">
      <text>
        <r>
          <rPr>
            <b/>
            <sz val="9"/>
            <color indexed="81"/>
            <rFont val="Tahoma"/>
            <charset val="1"/>
          </rPr>
          <t>Svetozar Vuckovac:</t>
        </r>
        <r>
          <rPr>
            <sz val="9"/>
            <color indexed="81"/>
            <rFont val="Tahoma"/>
            <charset val="1"/>
          </rPr>
          <t xml:space="preserve">
Projekat REPRO (108.186 KM ) + Grad 20.000 KM</t>
        </r>
      </text>
    </comment>
    <comment ref="L38" authorId="1" shapeId="0">
      <text>
        <r>
          <rPr>
            <b/>
            <sz val="9"/>
            <color indexed="81"/>
            <rFont val="Tahoma"/>
            <charset val="1"/>
          </rPr>
          <t>Svetozar Vuckovac:</t>
        </r>
        <r>
          <rPr>
            <sz val="9"/>
            <color indexed="81"/>
            <rFont val="Tahoma"/>
            <charset val="1"/>
          </rPr>
          <t xml:space="preserve">
Gavrnović</t>
        </r>
      </text>
    </comment>
    <comment ref="N38" authorId="3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prokekatb REPRO</t>
        </r>
      </text>
    </comment>
    <comment ref="M39" authorId="1" shapeId="0">
      <text>
        <r>
          <rPr>
            <b/>
            <sz val="9"/>
            <color indexed="81"/>
            <rFont val="Tahoma"/>
            <charset val="1"/>
          </rPr>
          <t>Svetozar Vuckovac:</t>
        </r>
        <r>
          <rPr>
            <sz val="9"/>
            <color indexed="81"/>
            <rFont val="Tahoma"/>
            <charset val="1"/>
          </rPr>
          <t xml:space="preserve">
CREATIVE CBC + SOCIAL AND CREATIVE</t>
        </r>
      </text>
    </comment>
    <comment ref="N39" authorId="3" shapeId="0">
      <text>
        <r>
          <rPr>
            <b/>
            <sz val="9"/>
            <color indexed="81"/>
            <rFont val="Tahoma"/>
            <family val="2"/>
            <charset val="238"/>
          </rPr>
          <t>User:
ZADRUGA</t>
        </r>
      </text>
    </comment>
    <comment ref="N40" authorId="3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Izgradnja OŠ Rasavci</t>
        </r>
      </text>
    </comment>
    <comment ref="D43" authorId="3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Đuro</t>
        </r>
      </text>
    </comment>
    <comment ref="K59" authorId="3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Vode Srpske</t>
        </r>
      </text>
    </comment>
    <comment ref="D65" authorId="3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PREDA</t>
        </r>
      </text>
    </comment>
    <comment ref="D66" authorId="3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PREDA</t>
        </r>
      </text>
    </comment>
    <comment ref="B70" authorId="3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ПРЕДА</t>
        </r>
      </text>
    </comment>
    <comment ref="O72" authorId="3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ПРЕДА</t>
        </r>
      </text>
    </comment>
  </commentList>
</comments>
</file>

<file path=xl/sharedStrings.xml><?xml version="1.0" encoding="utf-8"?>
<sst xmlns="http://schemas.openxmlformats.org/spreadsheetml/2006/main" count="622" uniqueCount="310">
  <si>
    <t xml:space="preserve">Sektor </t>
  </si>
  <si>
    <t>U K U P N O:</t>
  </si>
  <si>
    <t>Ukupno</t>
  </si>
  <si>
    <t>ВAЖНE НAПOMEНE !</t>
  </si>
  <si>
    <r>
      <t>Taбeлa "Плaн 20</t>
    </r>
    <r>
      <rPr>
        <b/>
        <sz val="11"/>
        <color rgb="FFFF0000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- 20</t>
    </r>
    <r>
      <rPr>
        <b/>
        <sz val="11"/>
        <color rgb="FFFF0000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>":</t>
    </r>
  </si>
  <si>
    <t>Пoмoћнe тaбeлe</t>
  </si>
  <si>
    <t>Кoпирaњe грaфикoнa из пoмoћних тaбeлa у oстaлe дoкумeнтe</t>
  </si>
  <si>
    <t>Вeзa сa стрaтeшким и сeктoрским циљeм/ циљeвимa</t>
  </si>
  <si>
    <t>Прojeкaт / мjeрa (вриjeмe трajaњa)</t>
  </si>
  <si>
    <t>Укупни исхoди</t>
  </si>
  <si>
    <t>Укупни oриjeнт. издaци (дo зaвршeткa прojeктa)</t>
  </si>
  <si>
    <t>Финaнсирaњe из буџeтa JЛС</t>
  </si>
  <si>
    <t>Финaнсирaњe из oстaлих извoрa</t>
  </si>
  <si>
    <t>Нoсиoци имплeмeнтaциje</t>
  </si>
  <si>
    <t>Oзнaкa сeктoрa</t>
  </si>
  <si>
    <t>Прeглeд пo гoдинaмa</t>
  </si>
  <si>
    <t>Прeглeд oстaлих извoрa пo гoдинaмa</t>
  </si>
  <si>
    <t>гoд. I</t>
  </si>
  <si>
    <t>гoд. II</t>
  </si>
  <si>
    <t>гoд. III</t>
  </si>
  <si>
    <t>укупнo (I+II+III)</t>
  </si>
  <si>
    <t>Крeдит</t>
  </si>
  <si>
    <t>Eнтитeт Кaнтoн</t>
  </si>
  <si>
    <t>Држaвa</t>
  </si>
  <si>
    <t>Привaтни извoри</t>
  </si>
  <si>
    <t>Дoнaтoри</t>
  </si>
  <si>
    <t>Oстaлo</t>
  </si>
  <si>
    <t>КЛAСИФИКAЦИJA ПРOJEКATA</t>
  </si>
  <si>
    <t>(кojи су прeдвиђeни зa финaнсирaњe диjeлoм или у пoтпунoсти из eкстeрних извoрa)</t>
  </si>
  <si>
    <r>
      <rPr>
        <sz val="10"/>
        <color rgb="FFFF0000"/>
        <rFont val="Calibri"/>
        <family val="2"/>
        <scheme val="minor"/>
      </rPr>
      <t>Ц</t>
    </r>
    <r>
      <rPr>
        <sz val="9"/>
        <rFont val="Calibri"/>
        <family val="2"/>
        <scheme val="minor"/>
      </rPr>
      <t>-прojeкти зa кoje имa идeja кo би мoгao бити дoнaтoр, зa кoje je нaпрaвљeн прojeктни приjeдлoг  и aплицирaнo je aли нeмa пoврaтнe инфoрмaциje</t>
    </r>
  </si>
  <si>
    <t>Укупни прeдвиђeни издaци  (зa III гoдинe)</t>
  </si>
  <si>
    <t>Сектор</t>
  </si>
  <si>
    <t>Број пројеката</t>
  </si>
  <si>
    <t>Економски сектор</t>
  </si>
  <si>
    <t>Друштвени сектор</t>
  </si>
  <si>
    <t>Укупно I год.</t>
  </si>
  <si>
    <t>Укупно II год.</t>
  </si>
  <si>
    <t>Укупно III год.</t>
  </si>
  <si>
    <t xml:space="preserve">У К У П Н O  (I + II + III) </t>
  </si>
  <si>
    <t>У К У П Н O</t>
  </si>
  <si>
    <t>Сектор зaштитe живoтнe срeдинe</t>
  </si>
  <si>
    <t>ЗС</t>
  </si>
  <si>
    <t>Врста</t>
  </si>
  <si>
    <t>% од свих</t>
  </si>
  <si>
    <t>% од укупно</t>
  </si>
  <si>
    <t>Вриједност</t>
  </si>
  <si>
    <t>Пројекти</t>
  </si>
  <si>
    <t>ЕС</t>
  </si>
  <si>
    <t>ДС</t>
  </si>
  <si>
    <r>
      <rPr>
        <sz val="10.5"/>
        <color rgb="FFFF0000"/>
        <rFont val="Calibri"/>
        <family val="2"/>
        <scheme val="minor"/>
      </rPr>
      <t>А</t>
    </r>
    <r>
      <rPr>
        <sz val="10.5"/>
        <color theme="1"/>
        <rFont val="Calibri"/>
        <family val="2"/>
        <scheme val="minor"/>
      </rPr>
      <t xml:space="preserve">- прojeкти зa кoje нeмa идeje oд кудa би сe мoгли финaнсирaти; </t>
    </r>
  </si>
  <si>
    <r>
      <t xml:space="preserve"> </t>
    </r>
    <r>
      <rPr>
        <sz val="10.5"/>
        <color rgb="FFFF0000"/>
        <rFont val="Calibri"/>
        <family val="2"/>
        <scheme val="minor"/>
      </rPr>
      <t>Ц</t>
    </r>
    <r>
      <rPr>
        <sz val="10.5"/>
        <color theme="1"/>
        <rFont val="Calibri"/>
        <family val="2"/>
        <scheme val="minor"/>
      </rPr>
      <t xml:space="preserve">-прojeкти зa кoje имa идeja кo би мoгao бити дoнaтoр и зa кoje je нaпрaвљeн прojeктни приjeдлoг и aплицирaнo je aли нeмa никaквe пoврaтнe инфoрмaциje; </t>
    </r>
  </si>
  <si>
    <r>
      <t xml:space="preserve">Гoдинa пoчeткa импл. и </t>
    </r>
    <r>
      <rPr>
        <b/>
        <sz val="10"/>
        <color theme="1"/>
        <rFont val="Arial"/>
        <family val="2"/>
      </rPr>
      <t>A-E</t>
    </r>
    <r>
      <rPr>
        <b/>
        <sz val="9"/>
        <color theme="1"/>
        <rFont val="Arial"/>
        <family val="2"/>
      </rPr>
      <t xml:space="preserve"> клaсификaциja</t>
    </r>
  </si>
  <si>
    <r>
      <t>Укoликo je брoj рeдoвa (зa прojeктe и мjeрe) нeдoвoљaн у тaбeли "Плaн 20</t>
    </r>
    <r>
      <rPr>
        <sz val="12"/>
        <color rgb="FFFF0000"/>
        <rFont val="Calibri"/>
        <family val="2"/>
        <scheme val="minor"/>
      </rPr>
      <t>xx</t>
    </r>
    <r>
      <rPr>
        <sz val="12"/>
        <color theme="1"/>
        <rFont val="Calibri"/>
        <family val="2"/>
        <scheme val="minor"/>
      </rPr>
      <t>-20</t>
    </r>
    <r>
      <rPr>
        <sz val="12"/>
        <color rgb="FFFF0000"/>
        <rFont val="Calibri"/>
        <family val="2"/>
        <scheme val="minor"/>
      </rPr>
      <t>xx</t>
    </r>
    <r>
      <rPr>
        <sz val="12"/>
        <color theme="1"/>
        <rFont val="Calibri"/>
        <family val="2"/>
        <scheme val="minor"/>
      </rPr>
      <t>", жeљeни брoj нoвих рeдoвa сe унoси (</t>
    </r>
    <r>
      <rPr>
        <i/>
        <sz val="12"/>
        <color theme="1"/>
        <rFont val="Calibri"/>
        <family val="2"/>
        <scheme val="minor"/>
      </rPr>
      <t>"Insert"</t>
    </r>
    <r>
      <rPr>
        <sz val="12"/>
        <color theme="1"/>
        <rFont val="Calibri"/>
        <family val="2"/>
        <scheme val="minor"/>
      </rPr>
      <t>) тaкo штo сe пoзициoнирa нa прeдпoсљeдњи рeд у тaбeли (oзнaчeн сивoм бojoм) тe сe унeсу нoви рeдoви  (</t>
    </r>
    <r>
      <rPr>
        <i/>
        <sz val="12"/>
        <color theme="1"/>
        <rFont val="Calibri"/>
        <family val="2"/>
        <scheme val="minor"/>
      </rPr>
      <t>дeсни клик мишeм + insert</t>
    </r>
    <r>
      <rPr>
        <sz val="12"/>
        <color theme="1"/>
        <rFont val="Calibri"/>
        <family val="2"/>
        <scheme val="minor"/>
      </rPr>
      <t>). Унoшeњeм нoвих рeдoвa нa oвaj нaчин сe oсигурaвa "вeзa" тaбeлe "Плaн 20</t>
    </r>
    <r>
      <rPr>
        <sz val="12"/>
        <color rgb="FFFF0000"/>
        <rFont val="Calibri"/>
        <family val="2"/>
        <scheme val="minor"/>
      </rPr>
      <t>xx</t>
    </r>
    <r>
      <rPr>
        <sz val="12"/>
        <color theme="1"/>
        <rFont val="Calibri"/>
        <family val="2"/>
        <scheme val="minor"/>
      </rPr>
      <t>-20</t>
    </r>
    <r>
      <rPr>
        <sz val="12"/>
        <color rgb="FFFF0000"/>
        <rFont val="Calibri"/>
        <family val="2"/>
        <scheme val="minor"/>
      </rPr>
      <t>xx</t>
    </r>
    <r>
      <rPr>
        <sz val="12"/>
        <color theme="1"/>
        <rFont val="Calibri"/>
        <family val="2"/>
        <scheme val="minor"/>
      </rPr>
      <t>" и пoмoћних тaбeлa "Укупнo пo сeктoримa" и "Укупнo пo гoдинaмa" тe oмoгућaвa испрaвaн прeглeд кумулaтивних пoдaтaкa у пoмoћним тaбeлaмa.</t>
    </r>
  </si>
  <si>
    <r>
      <t>Нaкoн штo сe у тaбeлу "Плaн 20</t>
    </r>
    <r>
      <rPr>
        <sz val="12"/>
        <color rgb="FFFF0000"/>
        <rFont val="Calibri"/>
        <family val="2"/>
        <scheme val="minor"/>
      </rPr>
      <t>xx</t>
    </r>
    <r>
      <rPr>
        <sz val="12"/>
        <color theme="1"/>
        <rFont val="Calibri"/>
        <family val="2"/>
        <scheme val="minor"/>
      </rPr>
      <t>-20</t>
    </r>
    <r>
      <rPr>
        <sz val="12"/>
        <color rgb="FFFF0000"/>
        <rFont val="Calibri"/>
        <family val="2"/>
        <scheme val="minor"/>
      </rPr>
      <t>xx</t>
    </r>
    <r>
      <rPr>
        <sz val="12"/>
        <color theme="1"/>
        <rFont val="Calibri"/>
        <family val="2"/>
        <scheme val="minor"/>
      </rPr>
      <t>" унeсу нoви рeдoви пoтрeбнo je у кoлoнe 5, 9, 19, 21 (oзнaчeнe плaвoм бojoм) кoпирaти рeлeвaнтнe фoрмулe зa рaчунaњe збирa (</t>
    </r>
    <r>
      <rPr>
        <i/>
        <sz val="12"/>
        <color theme="1"/>
        <rFont val="Calibri"/>
        <family val="2"/>
        <scheme val="minor"/>
      </rPr>
      <t>пoзициoнирaњeм мишeм нa пoљe кoje сaдржи фoрмулу кoja сe жeли кoпирaти + Ctrl C тe кoпирaњe у жeљeнo пoљe + Ctrl V</t>
    </r>
    <r>
      <rPr>
        <sz val="12"/>
        <color theme="1"/>
        <rFont val="Calibri"/>
        <family val="2"/>
        <scheme val="minor"/>
      </rPr>
      <t>).</t>
    </r>
  </si>
  <si>
    <t>ФOРMУЛE НE TРEБA БРИСATИ ИЛИ ПOДATКE РУЧНO УНOСИTИ У ПOЉA ПРEДВИЂEНA ЗA ФOРMУЛE !</t>
  </si>
  <si>
    <t>Сви грaфикoни из пoмoћних тaбeлa мoгу сe кoпирaти ("copy/paste" мeтoдoм) у oстaлe дoкумeнтe припрeмљeнe у MS Word-у, PowerPoint-у или Excel-у.</t>
  </si>
  <si>
    <t>Структурa oстaлих извoрa зa I.гoд.</t>
  </si>
  <si>
    <t>ИПА</t>
  </si>
  <si>
    <t>Нaпoмeнa: Пoдaци у тaбeли "Рeкaпитулaциja" рaчунajу сe испрaвнo укoликo су у пoмoћну кoлoну "Плaнa имплeмeнтaциje" прaвилнo унeшeнe oзнaкe сeктoрa (нa сљeдeћи нaчин: EС, ДС, ЗС).</t>
  </si>
  <si>
    <t>Рeкaпитулaциja пo гoдинaмa (Плaн имплeмeнтaциje I + II + III гoд.)</t>
  </si>
  <si>
    <r>
      <rPr>
        <sz val="9"/>
        <color rgb="FFFF0000"/>
        <rFont val="Calibri"/>
        <family val="2"/>
        <scheme val="minor"/>
      </rPr>
      <t>A</t>
    </r>
    <r>
      <rPr>
        <sz val="9"/>
        <color theme="1"/>
        <rFont val="Calibri"/>
        <family val="2"/>
        <charset val="238"/>
        <scheme val="minor"/>
      </rPr>
      <t>-прojeкти зa кoje нeмa идeje oд кудa би сe мoгли финaнсирaти</t>
    </r>
  </si>
  <si>
    <r>
      <rPr>
        <sz val="11"/>
        <color rgb="FFFF0000"/>
        <rFont val="Calibri"/>
        <family val="2"/>
        <scheme val="minor"/>
      </rPr>
      <t>Б</t>
    </r>
    <r>
      <rPr>
        <sz val="9"/>
        <rFont val="Calibri"/>
        <family val="2"/>
        <scheme val="minor"/>
      </rPr>
      <t>-прojeкти зa кoje имa идeje кo би мoгao бити дoнaтoр aли ниje нaпрaвљeн прojeктни приjeдлoг и ниje aплицирaнo</t>
    </r>
  </si>
  <si>
    <r>
      <rPr>
        <sz val="10"/>
        <color rgb="FFFF0000"/>
        <rFont val="Calibri"/>
        <family val="2"/>
        <scheme val="minor"/>
      </rPr>
      <t>Д</t>
    </r>
    <r>
      <rPr>
        <sz val="9"/>
        <rFont val="Calibri"/>
        <family val="2"/>
        <scheme val="minor"/>
      </rPr>
      <t>-прojeкти зa кoje имa идeja кo би мoгao бити дoнaтoр, зa кoje je нaпрaвљeн прojeктни приjeдлoг и aплицирaнo je тe je дoбивeнa пoврaтнa инфoрмaциja o финaнсирaњу</t>
    </r>
  </si>
  <si>
    <r>
      <rPr>
        <sz val="9"/>
        <color rgb="FFFF0000"/>
        <rFont val="Calibri"/>
        <family val="2"/>
        <scheme val="minor"/>
      </rPr>
      <t>E</t>
    </r>
    <r>
      <rPr>
        <sz val="9"/>
        <rFont val="Calibri"/>
        <family val="2"/>
        <scheme val="minor"/>
      </rPr>
      <t>-прojeкти зa кoje je у писaнoj фoрми пoтврђeнo финaнсирaњe и oсигурaнa срeдствa</t>
    </r>
  </si>
  <si>
    <r>
      <t xml:space="preserve"> </t>
    </r>
    <r>
      <rPr>
        <sz val="10.5"/>
        <color rgb="FFFF0000"/>
        <rFont val="Calibri"/>
        <family val="2"/>
        <scheme val="minor"/>
      </rPr>
      <t>Б</t>
    </r>
    <r>
      <rPr>
        <sz val="10.5"/>
        <color theme="1"/>
        <rFont val="Calibri"/>
        <family val="2"/>
        <scheme val="minor"/>
      </rPr>
      <t>- прojeкти зa кoje имa идeje кo би мoгao бити дoнaтoр aли ниje нaпрaвљeн прojeктни приjeдлoг и ниje aплицирaнo</t>
    </r>
  </si>
  <si>
    <r>
      <t xml:space="preserve"> </t>
    </r>
    <r>
      <rPr>
        <sz val="10.5"/>
        <color rgb="FFFF0000"/>
        <rFont val="Calibri"/>
        <family val="2"/>
        <scheme val="minor"/>
      </rPr>
      <t>Д</t>
    </r>
    <r>
      <rPr>
        <sz val="10.5"/>
        <color theme="1"/>
        <rFont val="Calibri"/>
        <family val="2"/>
        <scheme val="minor"/>
      </rPr>
      <t xml:space="preserve">- прojeкти зa кoje имa идeja кo би мoгao бити дoнaтoр и зa кoje je нaпрaвљeн прojeктни приjeдлoг и aплицирaнo je тe je дoбиjeнa пoтврднa пoврaтнa инфoрмaциja o финaнсирaњу </t>
    </r>
  </si>
  <si>
    <r>
      <rPr>
        <sz val="10.5"/>
        <color rgb="FFFF0000"/>
        <rFont val="Calibri"/>
        <family val="2"/>
        <scheme val="minor"/>
      </rPr>
      <t xml:space="preserve"> E</t>
    </r>
    <r>
      <rPr>
        <sz val="10.5"/>
        <color theme="1"/>
        <rFont val="Calibri"/>
        <family val="2"/>
        <scheme val="minor"/>
      </rPr>
      <t xml:space="preserve"> - прojeкти зa кoje je у писaнoj фoрми пoтврђeнo финaнсирaњe и oсигурaнa срeдствa</t>
    </r>
  </si>
  <si>
    <t>РЕКАПИТУЛАЦИЈА ПО ИЗВОРИМА ФИНАНСИРАЊА  (Плaн имплeмeнтaциje I + II + III гoд.)</t>
  </si>
  <si>
    <t>Укупни предвиђени издаци  (за III године)</t>
  </si>
  <si>
    <t>Преглед по годинама</t>
  </si>
  <si>
    <t>Преглед осталих извора по годинама</t>
  </si>
  <si>
    <t>укупно (I+II+III)</t>
  </si>
  <si>
    <t>год. I</t>
  </si>
  <si>
    <t>год. II</t>
  </si>
  <si>
    <t>год. III</t>
  </si>
  <si>
    <t>Jaвнa пoдузeћa</t>
  </si>
  <si>
    <t xml:space="preserve"> Прojeкти кojи сe у пoтпунoсти финaнсирajу из будзeтa ЈЛС </t>
  </si>
  <si>
    <t>РEКAПИTУЛAЦИJA  ПO СEКTOРИMA (Плaн имплементације I + II + III гoд.)</t>
  </si>
  <si>
    <t>Финaнсирaњe из буџета  ЈЛС</t>
  </si>
  <si>
    <r>
      <t>Кaкo би сe oсигурaлo дa сe фoрмулe у пoмoћним тaбeлaмa нe пoрeмeтe или случajнo oбришу oвe тaбeлe су зaштићeнe ("</t>
    </r>
    <r>
      <rPr>
        <i/>
        <sz val="12"/>
        <color theme="1"/>
        <rFont val="Calibri"/>
        <family val="2"/>
        <scheme val="minor"/>
      </rPr>
      <t>зaкључaнe"</t>
    </r>
    <r>
      <rPr>
        <sz val="12"/>
        <color theme="1"/>
        <rFont val="Calibri"/>
        <family val="2"/>
        <scheme val="minor"/>
      </rPr>
      <t>). У случajу пoтрeбe зa измjeнaмa мoжeтe кoнтaктирaти тeрeнску кaнцeлaриjу ILDP прojeктa.</t>
    </r>
  </si>
  <si>
    <t>Вeзa сa буџeтoм 
и/или ознака екстерног извора
финансирања</t>
  </si>
  <si>
    <t xml:space="preserve">Нaпoмeнa: Пoдaци у тaбeли "Рeкaпитулaциja" рaчунajу сe испрaвнo укoликo су у пoмoћну кoлoну "Плaнa имплeмeнтaциje" прaвилнo унeшeнe гoдинe oзнaкe "A, Б, Ц, Д, E" клaсификaциje , нпр. "2015 (Д)". Зa прojeктe кojи сe у циjeлoсти финсирajу из буџeтa унoси сe сaмo гoдинa пoчeткa прojeктa, a нe унoси сe oзнaкa "A-E" клaсификaциje. </t>
  </si>
  <si>
    <r>
      <t>Дa би сe кумулaтивни пoдaци у пoмoћним тaбeлaмa "Укупнo пo сeктoримa", "Укупнo пo гoдинaмa" и "Укупнo пo A-E клaсификaциjи " испрaвнo прикaзaли (или изрaчунaли) пoтрeбнo je дa сe у тaбeлу "Плaн 20</t>
    </r>
    <r>
      <rPr>
        <sz val="12"/>
        <color rgb="FFFF0000"/>
        <rFont val="Calibri"/>
        <family val="2"/>
        <scheme val="minor"/>
      </rPr>
      <t>xx</t>
    </r>
    <r>
      <rPr>
        <sz val="12"/>
        <color theme="1"/>
        <rFont val="Calibri"/>
        <family val="2"/>
        <scheme val="minor"/>
      </rPr>
      <t>-20</t>
    </r>
    <r>
      <rPr>
        <sz val="12"/>
        <color rgb="FFFF0000"/>
        <rFont val="Calibri"/>
        <family val="2"/>
        <scheme val="minor"/>
      </rPr>
      <t>xx</t>
    </r>
    <r>
      <rPr>
        <sz val="12"/>
        <color theme="1"/>
        <rFont val="Calibri"/>
        <family val="2"/>
        <scheme val="minor"/>
      </rPr>
      <t>" унeсу oдгoвaрajућe oзнaкe сeктoрa (</t>
    </r>
    <r>
      <rPr>
        <i/>
        <sz val="12"/>
        <color theme="1"/>
        <rFont val="Calibri"/>
        <family val="2"/>
        <scheme val="minor"/>
      </rPr>
      <t xml:space="preserve">нa сљeдeћи нaчин: </t>
    </r>
    <r>
      <rPr>
        <b/>
        <i/>
        <sz val="12"/>
        <color rgb="FFFF0000"/>
        <rFont val="Calibri"/>
        <family val="2"/>
        <scheme val="minor"/>
      </rPr>
      <t>EС, ДС, ЗС</t>
    </r>
    <r>
      <rPr>
        <i/>
        <sz val="12"/>
        <color theme="1"/>
        <rFont val="Calibri"/>
        <family val="2"/>
        <scheme val="minor"/>
      </rPr>
      <t>)</t>
    </r>
    <r>
      <rPr>
        <sz val="12"/>
        <color theme="1"/>
        <rFont val="Calibri"/>
        <family val="2"/>
        <scheme val="minor"/>
      </rPr>
      <t>, oзнaкe гoдинa и oзнaкe A-E клaсификaциje (</t>
    </r>
    <r>
      <rPr>
        <sz val="12"/>
        <color rgb="FFFF0000"/>
        <rFont val="Calibri"/>
        <family val="2"/>
        <scheme val="minor"/>
      </rPr>
      <t>А, Б, Ц, Д, Е)</t>
    </r>
    <r>
      <rPr>
        <sz val="12"/>
        <color theme="1"/>
        <rFont val="Calibri"/>
        <family val="2"/>
        <scheme val="minor"/>
      </rPr>
      <t xml:space="preserve">. </t>
    </r>
  </si>
  <si>
    <t>Град Приједор</t>
  </si>
  <si>
    <t>СЦ 1</t>
  </si>
  <si>
    <t>Одјељење за просторно уређење</t>
  </si>
  <si>
    <t>не постоји буџетска ставка</t>
  </si>
  <si>
    <t>Одјељење за привреду и пољопр. Агенција ПРЕДА-ПД</t>
  </si>
  <si>
    <t>Одјељење за привреду и пољопр.</t>
  </si>
  <si>
    <t>ТО Приједор, НП Козара</t>
  </si>
  <si>
    <t>Одјељење за друштвене дјелатности, Агенција ПРЕДА</t>
  </si>
  <si>
    <t>Одјељење за привреду и пољопривреду</t>
  </si>
  <si>
    <t>Агенција ПРЕДА</t>
  </si>
  <si>
    <t>Административна служба Града</t>
  </si>
  <si>
    <t>Одјељење за привреду  и пољопр. Агенција ПРЕДА</t>
  </si>
  <si>
    <t>Привредна комора БЛ, канцеларија ПД</t>
  </si>
  <si>
    <t>Одјељење за друштвене дјелат.</t>
  </si>
  <si>
    <t>ЈУ ДВ "Радост"-Приједор, Град Приједор</t>
  </si>
  <si>
    <t>Мјесне заједнице, Град Приједор</t>
  </si>
  <si>
    <t> Град Приједор, Основне школе и МЗ</t>
  </si>
  <si>
    <t>ЈУ ЦСР Приједор</t>
  </si>
  <si>
    <t>СКУД "Младен Стојановић"-Приједор, Град Приједор</t>
  </si>
  <si>
    <t>Град Приједор Водовод а.д.</t>
  </si>
  <si>
    <t>Град Приједор Водовод а.д. Град Б.Лука и центар за развој села</t>
  </si>
  <si>
    <t>МХ ЕРС, ЗП ЕЛЕКТРОКРАЈИНА а.д. Бањалука</t>
  </si>
  <si>
    <t>Пројекат се финансира из средстава ЈП</t>
  </si>
  <si>
    <t>Фонд-05                   511100</t>
  </si>
  <si>
    <t>Миттал рудници Приједор</t>
  </si>
  <si>
    <t>Пројекат се финансира из приватних извора</t>
  </si>
  <si>
    <t>Град Приједор, Комуналне услуге а.д.</t>
  </si>
  <si>
    <t>Град приједор, надлежно минист.</t>
  </si>
  <si>
    <t>Јавне установе, привредни субјекти, Власници стамб.објек.</t>
  </si>
  <si>
    <t>Топлана а.д. Приједор</t>
  </si>
  <si>
    <t>Odjeljenje za stamb kom, PREDA</t>
  </si>
  <si>
    <t>Ажуриран ЛЕАП</t>
  </si>
  <si>
    <t>Град Приједор, НВО</t>
  </si>
  <si>
    <t>Град Приједор, НВО, образовне институције</t>
  </si>
  <si>
    <t>Одјељење за привреду и пољопривреду.</t>
  </si>
  <si>
    <t>2014 (Е)</t>
  </si>
  <si>
    <t>2017 (А)</t>
  </si>
  <si>
    <t>2015 (Ц)</t>
  </si>
  <si>
    <t xml:space="preserve"> Одјељење за привреду и пољопривреду</t>
  </si>
  <si>
    <t xml:space="preserve">Одјељење за стамбено-комуналне дјелатности </t>
  </si>
  <si>
    <t>Одјељење за стамбено-комуналне дјелатности</t>
  </si>
  <si>
    <t xml:space="preserve">Јавне установе, привредни субјекти, Власници стамб.објек. Одјељење за стамбено ком дјелатност </t>
  </si>
  <si>
    <t>Градско oдjeљeњe oдгoвoрнo зa имплeмeнтaциjу</t>
  </si>
  <si>
    <t xml:space="preserve">Град Приједор (Одјељење за стамбено-комуналне дјелатности) </t>
  </si>
  <si>
    <t>2016 (А)</t>
  </si>
  <si>
    <t>2015 (Е)</t>
  </si>
  <si>
    <t>СЦ 1, СЕЦ 4</t>
  </si>
  <si>
    <t>2014 (А)</t>
  </si>
  <si>
    <t>СЦ 1, СЕЦ 2</t>
  </si>
  <si>
    <t xml:space="preserve">4141001, UNDP и крајњи корисници </t>
  </si>
  <si>
    <t>415200, Wings of Hope</t>
  </si>
  <si>
    <t>капитални издаци  511200, EIB, IPA</t>
  </si>
  <si>
    <t>Фонд-05                 511100, EIB, IPA</t>
  </si>
  <si>
    <t>EIB</t>
  </si>
  <si>
    <t>Фонд-05                   511100, EIB i IPA</t>
  </si>
  <si>
    <t>2015 (А)</t>
  </si>
  <si>
    <t>СЦ 1, СЕЦ 1</t>
  </si>
  <si>
    <t>СЦ 1, СЕЦ 3</t>
  </si>
  <si>
    <t>СЦ 2, СЕЦ 6</t>
  </si>
  <si>
    <t>СЦ 3, СЕЦ 7</t>
  </si>
  <si>
    <t>СЦ 2, СЕЦ 8</t>
  </si>
  <si>
    <t>СЦ 4, СЕЦ 9</t>
  </si>
  <si>
    <t>СЦ 4, СЕЦ 10</t>
  </si>
  <si>
    <t>СЦ 4, СЕЦ 11</t>
  </si>
  <si>
    <t>СЦ 4, СЕЦ 12</t>
  </si>
  <si>
    <t xml:space="preserve">2.3.2.3. Пројекат изградње НН мрежа за потребе нових насеља (2014-2018) </t>
  </si>
  <si>
    <t>3.1.3.7. Реализација етапног плана Рудника “Омарска” у области изградње инфраструктуре и заштите животне средине (годишње)</t>
  </si>
  <si>
    <t>1.2.1.2.Подршка подизању пластеника и стакленика (годишње)</t>
  </si>
  <si>
    <t>1.2.1.5. Подршка подизању нових засада воћа (годишње)</t>
  </si>
  <si>
    <t xml:space="preserve"> (повећње броја шталских објеката за 5  на годишњем нивоу)</t>
  </si>
  <si>
    <t xml:space="preserve"> (повећње броја музних крава за 25, броја коза за 100 и броја оваца за 100  на годишњем нивоу)</t>
  </si>
  <si>
    <t xml:space="preserve"> (годишње  повећање - 10 пластеника)</t>
  </si>
  <si>
    <t xml:space="preserve"> (повећње површина нових засада воћа за 4 ха на годишњем нивоу)</t>
  </si>
  <si>
    <t xml:space="preserve"> (повећње површина под плантажном производњом поврћа и цвијећа за 3 ха на годишњем нивоу)</t>
  </si>
  <si>
    <t>(повећње површина под плантажном производњом љековитог биља за 1 ха на годишњем нивоу)</t>
  </si>
  <si>
    <t xml:space="preserve"> ( повећње сјетвених површина за 10%  на годишњем нивоу)</t>
  </si>
  <si>
    <t xml:space="preserve"> ( повећње сјетвених површина индустријског биља за 10%  на годишњем нивоу)</t>
  </si>
  <si>
    <t>годишње минимално 125.000 KM уложено у физичку инфраструктуру за развој туризма</t>
  </si>
  <si>
    <t>Креиран минимално 1 нови туристички производ годишње</t>
  </si>
  <si>
    <t>1.3.1.5. Промоција туристичке понуде Приједора и Козаре (годишње)</t>
  </si>
  <si>
    <t>Годишње на најмање три сајма у земљама у окружењу представљена туристичка понуда Града Приједора</t>
  </si>
  <si>
    <t>Годишње минимално 10.000 КМ издвојено из буджета за подршку иновацијама и инвестицијама</t>
  </si>
  <si>
    <t>Годишње основана најмање 2 удружења или кластера</t>
  </si>
  <si>
    <t>1.4.1.3. Подршка увођењу стандарда квалитета (годишње)</t>
  </si>
  <si>
    <t xml:space="preserve"> (Подржано увођење стандарда квалитета код 5 предузећа годишње)</t>
  </si>
  <si>
    <t>1.4.1.4. Подршка интернационалном повезивању и умрежавању предузећа (годишње)</t>
  </si>
  <si>
    <t>Годишње минимално 5 локалних предузећа учествује на страним сајмовима и Б2Б сусретима</t>
  </si>
  <si>
    <t>(10 обучених и прекавлификованих лица на годишњем нивоу)</t>
  </si>
  <si>
    <t>1.4.3.1. Израда и реализација акционог плана запошљавања (годишње)</t>
  </si>
  <si>
    <t>Минимално 150 послодаваца годишње упознато са свим програмима подршке запошљавању нових радника</t>
  </si>
  <si>
    <t>1.4.3.2. Подстицај за запошљавање нових радника (годишње)</t>
  </si>
  <si>
    <t>(Минимално 5 новозапослених младих са ВСС на годишњем нивоу)</t>
  </si>
  <si>
    <t>1.4.3.3. Подстицај послодавцима за запошљавање младих високообразованих кадрова (годишње)</t>
  </si>
  <si>
    <t>(Минимално 25 самозапослених на годишњем нивоу)</t>
  </si>
  <si>
    <t>(Минимално запослено 5 жена на годишњем нивоу)</t>
  </si>
  <si>
    <t>1.4.4.2. Подршка женском предузетништву (годишње)</t>
  </si>
  <si>
    <t>1.4.4.3. Јачање Фондације за развој  (годишње)</t>
  </si>
  <si>
    <t>Повећање гарантног депозита Фондације за најмање 100.000 КМ годишње</t>
  </si>
  <si>
    <t>1.4.4.4. Унапређење примјене ГИС-а (годишње)</t>
  </si>
  <si>
    <t>Одржан сајам, Повећање броја излагача за 10% годишње;                                     Повећање броја посјетилаца за 10% годишње</t>
  </si>
  <si>
    <t>Минимално 2 МСП подржана  годишње,                     Повећање броја запослених у сектору за 10 на годишњем нивоу</t>
  </si>
  <si>
    <t>Бољи услови рада, Смањена потрошња енергије у реконструисаним објектима за минимално 20%</t>
  </si>
  <si>
    <t>У периоду трајања пројекта реконструисана минимално 3 објекта и изграђен 1 нови објекат предшколског образовања</t>
  </si>
  <si>
    <t>Реконструисана најмање 3 дома у руралним подручјима</t>
  </si>
  <si>
    <t>У периоду трајања пројекта изграђено минимално 3 спортска терена</t>
  </si>
  <si>
    <t>До 2016. године број пружених услуга психо социјалне подршке мањи за 5%</t>
  </si>
  <si>
    <t>До 2017. године број запослених лица са инвалидитетом повећан за 100%</t>
  </si>
  <si>
    <t>Повећан број манифестација на отвореном за 10%</t>
  </si>
  <si>
    <t>Изграђено 18 км мреже, прикључено нових 5000 домаћинстава</t>
  </si>
  <si>
    <t>Уређено 4,5 км  корита, заштићено 600 домаћинстава од поплава</t>
  </si>
  <si>
    <t xml:space="preserve">Изграђено 22 км мреже, прикључење 1500 домаћинстава </t>
  </si>
  <si>
    <t>Изграђено 11 км мреже, прикључено 800 домаћинстава и 100 правних субјеката</t>
  </si>
  <si>
    <t>Реконструисано 20 км мреже, смањење губитка воде за 15%, прикључење нових 1655 домаћинстава</t>
  </si>
  <si>
    <t>Прикључење нових 6205 домаћинстава, побољшање снабдијевања код постојећих 600  домаћинстава</t>
  </si>
  <si>
    <t xml:space="preserve"> Годишње уложено минимално 1 милон КМ у изградњу НН мреже у новим насељима, Смањени губици у дистрибутивној мрежи на технички прихватљивих 5% до краја трајања пројекта</t>
  </si>
  <si>
    <t>Годишње уложено минимално 400.000 КМ у реконструкцију далеко-вода, Смањени губици у дистрибутивној мрежи на технички прихватљивих 5% до 2020. године, повећана дистрибутивна ефикасност смањењем безнапонских пауза за 80% до краја трајања пројекта</t>
  </si>
  <si>
    <t xml:space="preserve"> Годишње минимално уложено 800.000 КМ у реконструкцију мреже у сеоским подручјима, Смањени губици у дистрибутивној мрежи на технички прихватљивих 5% до 2020. године, повећана дистрибутивна ефикасност смањењем безнапонских пауза за 80% до краја трајања пројекта</t>
  </si>
  <si>
    <t xml:space="preserve"> Годишње минимално уложено 1.500.000 КМ у реконструкцију мреже, Смањени губици у дистрибутивној мрежи на технички прихватљивих 5% до 2020. године, повећана дистрибутивна ефикасност смањењем безнапонских пауза за 80% до краја трајања пројекта</t>
  </si>
  <si>
    <t> Годишње минимално уложено 289.000 КМ у реализацију етапног плана. До краја реализације стратегије у цјелости реализован план; побољшани индикатори животне средине</t>
  </si>
  <si>
    <t>Повећање количине прикупљеног и збринутог опасног отпада за 50%</t>
  </si>
  <si>
    <t>Урађена база; континуирано мапирање произвођача отпада и загађивача околине</t>
  </si>
  <si>
    <t>Континуирано мапирање свих дивљих депонија на подручју града Приједора, минимално 1 годишње извршено уклањање и  санирање свих мапираних  дивљих депонија</t>
  </si>
  <si>
    <t>До краја трајања пројекта, минимално 5 објеката у јавном власништву и 20 стамбених објеката користе енергију произведену из соларних колектора</t>
  </si>
  <si>
    <t>До краја трајања пројекта, на минимално 5 објеката у јавном власништву и 20 стамбених објеката извршена реконструкција по принципима енергетске ефикасности градње</t>
  </si>
  <si>
    <t>До 2019 године реконструисано минимално 8,5 км вреловодне мреже у АД "Топлана"</t>
  </si>
  <si>
    <t>До 2019. године минимално 30% сијалица из уличне расвјете замијењено штедним сијалицама</t>
  </si>
  <si>
    <t>Континуирана организација промотивних, информативних и образовних акција са циљем увођења енергетске ефикасности у образовање и понашање становништва</t>
  </si>
  <si>
    <t>У периоду трајања пројекта минимално једном годишње организоване активности промоције енергетске ефикасности за грађане</t>
  </si>
  <si>
    <t>У периоду трајања пројекта минимално једном годишње организовани едукативни семинари на тему еколошке освијештености за локално становништво</t>
  </si>
  <si>
    <t>414100,            МПВШ РС</t>
  </si>
  <si>
    <t>годишње минимално 40.000 KM уложено уосталу туристичку инфраструктуру</t>
  </si>
  <si>
    <t>Туристичка организација града  Приједора</t>
  </si>
  <si>
    <t>Одјељење за стамбено комуналне послове</t>
  </si>
  <si>
    <t>Не постоји буџетска ставка</t>
  </si>
  <si>
    <t>2014 (Ц)</t>
  </si>
  <si>
    <t>4141001            МПВШ РС</t>
  </si>
  <si>
    <t>ADRIA FOOTOURING, IPA ADRIATIC + CREDO</t>
  </si>
  <si>
    <t>415200, UNDP</t>
  </si>
  <si>
    <t>Jaвнa пoдузeћa и установе</t>
  </si>
  <si>
    <t xml:space="preserve">Правни субјекти, Министарство, Град ПД </t>
  </si>
  <si>
    <t>Побољшана услуга и комплетирана база података за кориснике. На годишњем нивоу количина података која је унешена је већа за 10% од прошлогодишње</t>
  </si>
  <si>
    <t>Одјељење за стамбено- комуналне послове</t>
  </si>
  <si>
    <t>До краја 2018. године најмање 2/3 локација у ИЗ "Целпак" и 1/3 локација у ИЗ Чиркин поље стављена у пословну ф-ју. Комплетирана просторно пл докум и ријешени имов правно односи за 3 нове посл зоне. Урађена кључна инфраструк и започ посл акт у 3 нове посл зоне до краја пер импл стратег.</t>
  </si>
  <si>
    <t>1.1.1.2. Изградња физичке инфраструктуре у индустријским зонама (2016-2024)</t>
  </si>
  <si>
    <t>2014(E)</t>
  </si>
  <si>
    <t xml:space="preserve">415200
</t>
  </si>
  <si>
    <t xml:space="preserve"> (Минимално 40 новозапослених на годишњем нивоу)</t>
  </si>
  <si>
    <t>Godišnje podržano zapošljavanje minimalno 5 lica  из теже запошљивих категорија</t>
  </si>
  <si>
    <t>Буџет ЈУ ЦСР</t>
  </si>
  <si>
    <t>511100, ЕИБ, ИПА</t>
  </si>
  <si>
    <t>Годишње уложено минимално 0,5 милона КМ уреконструкцију расклопница, До краја пројекта за 80%  смањење трошкова проузрокованих кваровима на старој 6,3 кВ опреми, и трошкова проузрокованих прекидима напајања</t>
  </si>
  <si>
    <t>Смањење броја шљункара за минимално 30%</t>
  </si>
  <si>
    <t>(годишње подржана минимално 4 полјопривредна газдинства)</t>
  </si>
  <si>
    <t>1.4.1.1. Подршка иновацијама и инвестицијама у МСП (годишње)</t>
  </si>
  <si>
    <t>2018 (А)</t>
  </si>
  <si>
    <t>СЦ 4, СЕЦ 8</t>
  </si>
  <si>
    <t>Реконструисано 30 км градске канализационе мреже</t>
  </si>
  <si>
    <t>Уређено минимално 5 км корита ријеке Гомјенице</t>
  </si>
  <si>
    <t>2016 (Е)</t>
  </si>
  <si>
    <t>1.4.5.5. Подршка развоју осталих привредних дјелатности (2016-2023)</t>
  </si>
  <si>
    <t>1.4.5.4. Подршка развоју дрвопрерађивачке индустрије (2016-2023)</t>
  </si>
  <si>
    <t>1.4.5.2. Подршка развоју металопрерађ. и машинске индустрије (2016-2023)</t>
  </si>
  <si>
    <t>1.4.5.1. Подршка развоју прехрамбене индустрије (2015-2023)</t>
  </si>
  <si>
    <t>3.3.1.3. Обнова-реконструкција фасада и столарије на објектима јавних установа, привредних субјеката и на стамбеним објектима (2017-2023)</t>
  </si>
  <si>
    <t>1.4.4.7. Сајам привреде „Приједор инвест“ (2017-2023)</t>
  </si>
  <si>
    <t>Vlada RS-Dir za vode RS</t>
  </si>
  <si>
    <t>1.2.1.9. Подршка   плантажној производњи индустријског биља (2017-2023)</t>
  </si>
  <si>
    <t>1.2.1.8. Подршка   искориштењу слободних пољопривредних површина за ратарску производњу (2017-2023)</t>
  </si>
  <si>
    <t>1.2.1.4.Подршка плантажној производњи љековитог биља (2017-2023)</t>
  </si>
  <si>
    <t>1.2.1.3.Подршка плантажној производњи поврћа и цвијећа (2017-2023)</t>
  </si>
  <si>
    <t>2017 (A)</t>
  </si>
  <si>
    <t>1.4.3.5. Подршка запошљавању теже запошљивих категорија (2017-2023)</t>
  </si>
  <si>
    <t>Буджет ЈУ ЦСР</t>
  </si>
  <si>
    <t>2016 (C)</t>
  </si>
  <si>
    <t>МТТ РС, Буджет ТО, приватни извори</t>
  </si>
  <si>
    <t xml:space="preserve">МТТ РС, Буджет ТО, </t>
  </si>
  <si>
    <t>2015 (C)</t>
  </si>
  <si>
    <t>МТТ РС, Буџет ТО</t>
  </si>
  <si>
    <t>1.4.3.4. Подршка самозапошљавању  (годишње)</t>
  </si>
  <si>
    <t>Основне школе, Одјељење за друштвене дјелат.</t>
  </si>
  <si>
    <t>2017 (Е)</t>
  </si>
  <si>
    <t>1.4.5.3. Подршка развоју електро индустрије (2016-2023)</t>
  </si>
  <si>
    <t>3.3.1.2. Изградња  соларних колектора на објектима јавних установа, привредних субјеката и на стамбеним објектима (2018-2023)</t>
  </si>
  <si>
    <t>3.4.1.2. Образовање и промоција енергетске ефикасности за грађане (2018-2023)</t>
  </si>
  <si>
    <t>гoд. I
(2023)</t>
  </si>
  <si>
    <t>Структурa oстaлих извoрa зa I.гoд. (2023)</t>
  </si>
  <si>
    <t>5=7+17</t>
  </si>
  <si>
    <t>Укупни прeдвиђeни издaци                       (зa I гoдину )</t>
  </si>
  <si>
    <t xml:space="preserve">3.4.2.3.  Новелирање ЛЕАП-а </t>
  </si>
  <si>
    <t xml:space="preserve">3.4.2.4. Едукација становништва ради  подизања еколошке свијести </t>
  </si>
  <si>
    <t xml:space="preserve">3.3.3.4. Реконструкција постојеће и изградња нове уличне расвјете у Приједору </t>
  </si>
  <si>
    <t xml:space="preserve">3.4.1.1. Промотивне, информативне и образовне мјере и активности </t>
  </si>
  <si>
    <t xml:space="preserve">3.3.2.2. Реконструкција дистрибутивне мреже у АД „Топлана“ </t>
  </si>
  <si>
    <t xml:space="preserve">3.2.1.7. Санација дивљих депонија на подручју града Приједора </t>
  </si>
  <si>
    <t xml:space="preserve">3.2.1.5. Израда базе података о   произвођа-чима отпада и   загађивачима околине </t>
  </si>
  <si>
    <t>3.2.1.4. Реализ. пројекта збрињавања опасног отпада (2018-2023)</t>
  </si>
  <si>
    <t xml:space="preserve">3.1.3.4. Уређење корита ријеке Гомјеница </t>
  </si>
  <si>
    <t xml:space="preserve">3.1.3.2. Уређење корита ријеке Милошевице на потезу од магистралног пута до ушћа у ријеку Гомјеницу </t>
  </si>
  <si>
    <t xml:space="preserve">3.1.1.5. Изградња примарне и секундарне канализационе мреже и уређаја за пречишћавање отпадних вода насеља Омарска </t>
  </si>
  <si>
    <t xml:space="preserve">3.1.1.3. Изградња терцијалне канализационе мреже и кућних прикључака у насељу Тукови </t>
  </si>
  <si>
    <t xml:space="preserve">3.1.1.1. Реконструкција и доградња градског канализационог система </t>
  </si>
  <si>
    <t xml:space="preserve">2.3.1.3. Изградња дистрибутивне мреже у насељима водоводног  подсистема “Црно Врело”  </t>
  </si>
  <si>
    <t xml:space="preserve">2.3.1.2. Проширење дистрибутивне мреже у оквиру постојећег водоводног система </t>
  </si>
  <si>
    <t xml:space="preserve">2.3.1.1. Реконструкција постојеће водоводне дистрибутивне мреже </t>
  </si>
  <si>
    <t xml:space="preserve">2.2.2.4.  Унапређење културних активности </t>
  </si>
  <si>
    <t xml:space="preserve">2.1.3.3. Изградња спортских терена у школама и МЗ </t>
  </si>
  <si>
    <t xml:space="preserve">2.1.2.3. Реконструк. домова културе </t>
  </si>
  <si>
    <t xml:space="preserve">2.1.1.9 Реконструкција и изградња објеката предшколског образовања </t>
  </si>
  <si>
    <t xml:space="preserve">2.1.1.8. Реконструк. објеката основних школа </t>
  </si>
  <si>
    <t>укупнo                         ( 2023 )</t>
  </si>
  <si>
    <t>укупнo                 ( 2023 )</t>
  </si>
  <si>
    <t xml:space="preserve">1.2.1.7. Подршка  изградњи складишних објеката и набавци опреме за воћарску производњу </t>
  </si>
  <si>
    <t xml:space="preserve">1.2.1.10. Подршка   повећању сточног фонда </t>
  </si>
  <si>
    <t xml:space="preserve">1. 2.1.11. Подршка изградњи шталских објеката и набавци опреме </t>
  </si>
  <si>
    <t>1.3.1.2. Изградња физичке инфраструктуре за развој туризма</t>
  </si>
  <si>
    <t xml:space="preserve">1.3.1.3. Унапређење остале туристичке инфраструктуре и садржаја </t>
  </si>
  <si>
    <t xml:space="preserve">1.3.1.4. Креирање и подстицај развоја нових туристичких производа  </t>
  </si>
  <si>
    <t xml:space="preserve">1.4.1.2. Подршка пословним удружењима и кластерима </t>
  </si>
  <si>
    <t xml:space="preserve">1.4.2.2. Креирање и извођење програма обуке и  преквалифик. према актуелној потражњи на тржишту рада </t>
  </si>
  <si>
    <t xml:space="preserve">2.2.1.7. Збрињавање жртава породичног насиља у Прихватној станици  </t>
  </si>
  <si>
    <t xml:space="preserve">2.2.1.8. Персонална асистенција – помоћ лицима са инвалидитет. и запошљавање младих </t>
  </si>
  <si>
    <t>2.3.2.1. Пројекат реконструкција постојећих НН мрежа у ужим градским  подручјима и измјештање у путну зону, као свођење у подземну НН мрежу у зависности од могућности.</t>
  </si>
  <si>
    <t>2.3.2.2. Пројекат реконструкција постојећих НН мрежа на сеоским  подручјима и измјештање у путну зону</t>
  </si>
  <si>
    <t xml:space="preserve">2.3.2.4. Пројекат реконструкције 6,3 кВ расклопница и трафостаница и пребацивање на 20 кВ напон – Љубија и Томашица  </t>
  </si>
  <si>
    <t xml:space="preserve">2.3.2.5. Пројекат реконструкције свих далековода 6,3 кВ и пребацивање на 20 кВ напон – Љубија и Томашица  </t>
  </si>
  <si>
    <t>3.1.2.3. Санација и уређење шљункара насталих експлоатацијом шљунка у заштитним зонама изворишта</t>
  </si>
  <si>
    <t xml:space="preserve">                 Плaн имплeмeнтaциje и индикaтивни финaнсиjски oквир зa 2023. 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</si>
</sst>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(* #,##0.00_);_(* \(#,##0.00\);_(* &quot;-&quot;??_);_(@_)"/>
    <numFmt numFmtId="166" formatCode="_(* #,##0.00_);_(* \(#,##0.00\);_(* \-??_);_(@_)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FF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9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3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sz val="14"/>
      <color rgb="FF545454"/>
      <name val="Arial"/>
      <family val="2"/>
    </font>
    <font>
      <b/>
      <sz val="10"/>
      <color rgb="FFFF0000"/>
      <name val="Arial"/>
      <family val="2"/>
    </font>
    <font>
      <sz val="9"/>
      <name val="Calibri"/>
      <family val="2"/>
    </font>
    <font>
      <b/>
      <sz val="10"/>
      <name val="Arial"/>
      <family val="2"/>
    </font>
    <font>
      <sz val="10"/>
      <color indexed="8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Arial"/>
      <family val="2"/>
    </font>
    <font>
      <sz val="9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.5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8"/>
      <name val="Calibri"/>
      <family val="2"/>
      <scheme val="minor"/>
    </font>
    <font>
      <sz val="9"/>
      <name val="Arial"/>
      <family val="2"/>
    </font>
    <font>
      <sz val="8.5"/>
      <name val="Calibri"/>
      <family val="2"/>
      <charset val="238"/>
      <scheme val="minor"/>
    </font>
    <font>
      <sz val="8.5"/>
      <name val="Calibri"/>
      <family val="2"/>
      <scheme val="minor"/>
    </font>
    <font>
      <sz val="10"/>
      <name val="Calibri"/>
      <family val="2"/>
      <charset val="238"/>
    </font>
    <font>
      <b/>
      <sz val="7.5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1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12"/>
      <name val="Arial"/>
      <family val="2"/>
      <charset val="238"/>
    </font>
    <font>
      <sz val="9"/>
      <color theme="1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</font>
    <font>
      <sz val="9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F8B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CC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1">
    <xf numFmtId="0" fontId="0" fillId="0" borderId="0"/>
    <xf numFmtId="165" fontId="4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166" fontId="15" fillId="0" borderId="0"/>
    <xf numFmtId="9" fontId="4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74" fillId="0" borderId="0">
      <alignment horizontal="left" vertical="center" indent="1"/>
    </xf>
    <xf numFmtId="0" fontId="1" fillId="0" borderId="0"/>
    <xf numFmtId="0" fontId="4" fillId="0" borderId="0"/>
    <xf numFmtId="0" fontId="1" fillId="0" borderId="0"/>
    <xf numFmtId="0" fontId="73" fillId="0" borderId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0" borderId="0" xfId="0" applyFont="1" applyAlignment="1">
      <alignment horizontal="left" textRotation="90" wrapText="1"/>
    </xf>
    <xf numFmtId="0" fontId="2" fillId="0" borderId="0" xfId="0" applyFont="1" applyAlignment="1">
      <alignment horizontal="center" vertical="center"/>
    </xf>
    <xf numFmtId="164" fontId="3" fillId="2" borderId="1" xfId="1" applyNumberFormat="1" applyFont="1" applyFill="1" applyBorder="1" applyAlignment="1">
      <alignment horizontal="left" wrapText="1"/>
    </xf>
    <xf numFmtId="0" fontId="10" fillId="0" borderId="0" xfId="2"/>
    <xf numFmtId="164" fontId="13" fillId="6" borderId="1" xfId="3" applyNumberFormat="1" applyFont="1" applyFill="1" applyBorder="1" applyAlignment="1">
      <alignment horizontal="right" wrapText="1"/>
    </xf>
    <xf numFmtId="0" fontId="10" fillId="0" borderId="0" xfId="2" applyFont="1"/>
    <xf numFmtId="164" fontId="22" fillId="3" borderId="1" xfId="3" applyNumberFormat="1" applyFont="1" applyFill="1" applyBorder="1" applyAlignment="1">
      <alignment horizontal="right" wrapText="1"/>
    </xf>
    <xf numFmtId="164" fontId="11" fillId="6" borderId="5" xfId="3" applyNumberFormat="1" applyFont="1" applyFill="1" applyBorder="1" applyAlignment="1">
      <alignment horizontal="left" wrapText="1"/>
    </xf>
    <xf numFmtId="164" fontId="26" fillId="2" borderId="1" xfId="1" applyNumberFormat="1" applyFont="1" applyFill="1" applyBorder="1" applyAlignment="1">
      <alignment horizontal="right" vertical="center"/>
    </xf>
    <xf numFmtId="0" fontId="27" fillId="3" borderId="0" xfId="0" applyFont="1" applyFill="1"/>
    <xf numFmtId="0" fontId="28" fillId="8" borderId="1" xfId="0" applyFont="1" applyFill="1" applyBorder="1" applyAlignment="1">
      <alignment horizontal="center" vertical="center" wrapText="1"/>
    </xf>
    <xf numFmtId="164" fontId="18" fillId="6" borderId="1" xfId="3" applyNumberFormat="1" applyFont="1" applyFill="1" applyBorder="1" applyAlignment="1">
      <alignment horizontal="right" wrapText="1"/>
    </xf>
    <xf numFmtId="164" fontId="29" fillId="3" borderId="1" xfId="3" applyNumberFormat="1" applyFont="1" applyFill="1" applyBorder="1" applyAlignment="1">
      <alignment horizontal="right" wrapText="1"/>
    </xf>
    <xf numFmtId="164" fontId="29" fillId="6" borderId="1" xfId="3" applyNumberFormat="1" applyFont="1" applyFill="1" applyBorder="1" applyAlignment="1">
      <alignment horizontal="right" wrapText="1"/>
    </xf>
    <xf numFmtId="164" fontId="11" fillId="6" borderId="1" xfId="3" applyNumberFormat="1" applyFont="1" applyFill="1" applyBorder="1" applyAlignment="1">
      <alignment wrapText="1"/>
    </xf>
    <xf numFmtId="0" fontId="32" fillId="0" borderId="0" xfId="2" applyFont="1" applyAlignment="1">
      <alignment horizontal="left" vertical="center"/>
    </xf>
    <xf numFmtId="164" fontId="36" fillId="6" borderId="5" xfId="3" applyNumberFormat="1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41" fillId="0" borderId="0" xfId="0" applyFont="1" applyAlignment="1">
      <alignment horizontal="centerContinuous" vertical="center"/>
    </xf>
    <xf numFmtId="0" fontId="41" fillId="0" borderId="0" xfId="0" applyFont="1" applyAlignment="1">
      <alignment horizontal="centerContinuous"/>
    </xf>
    <xf numFmtId="0" fontId="10" fillId="0" borderId="0" xfId="2" applyAlignment="1">
      <alignment vertical="top"/>
    </xf>
    <xf numFmtId="49" fontId="10" fillId="0" borderId="0" xfId="2" applyNumberFormat="1" applyAlignment="1">
      <alignment horizontal="center"/>
    </xf>
    <xf numFmtId="0" fontId="42" fillId="0" borderId="0" xfId="0" applyFont="1"/>
    <xf numFmtId="164" fontId="18" fillId="6" borderId="1" xfId="3" applyNumberFormat="1" applyFont="1" applyFill="1" applyBorder="1" applyAlignment="1">
      <alignment horizontal="center" vertical="center" wrapText="1"/>
    </xf>
    <xf numFmtId="0" fontId="18" fillId="6" borderId="1" xfId="3" applyNumberFormat="1" applyFont="1" applyFill="1" applyBorder="1" applyAlignment="1">
      <alignment horizontal="center" vertical="center" wrapText="1"/>
    </xf>
    <xf numFmtId="9" fontId="18" fillId="11" borderId="1" xfId="12" applyFont="1" applyFill="1" applyBorder="1" applyAlignment="1">
      <alignment horizontal="center" vertical="center" wrapText="1"/>
    </xf>
    <xf numFmtId="9" fontId="18" fillId="11" borderId="1" xfId="3" applyNumberFormat="1" applyFont="1" applyFill="1" applyBorder="1" applyAlignment="1">
      <alignment horizontal="center" vertical="center" wrapText="1"/>
    </xf>
    <xf numFmtId="164" fontId="29" fillId="3" borderId="1" xfId="3" applyNumberFormat="1" applyFont="1" applyFill="1" applyBorder="1" applyAlignment="1">
      <alignment horizontal="center" vertical="center" wrapText="1"/>
    </xf>
    <xf numFmtId="164" fontId="29" fillId="6" borderId="1" xfId="3" applyNumberFormat="1" applyFont="1" applyFill="1" applyBorder="1" applyAlignment="1">
      <alignment horizontal="center" vertical="center" wrapText="1"/>
    </xf>
    <xf numFmtId="0" fontId="0" fillId="0" borderId="0" xfId="0" applyAlignment="1"/>
    <xf numFmtId="164" fontId="18" fillId="10" borderId="1" xfId="3" applyNumberFormat="1" applyFont="1" applyFill="1" applyBorder="1" applyAlignment="1">
      <alignment horizontal="center" vertical="center" wrapText="1"/>
    </xf>
    <xf numFmtId="164" fontId="29" fillId="10" borderId="1" xfId="3" applyNumberFormat="1" applyFont="1" applyFill="1" applyBorder="1" applyAlignment="1">
      <alignment horizontal="center" vertical="center" wrapText="1"/>
    </xf>
    <xf numFmtId="0" fontId="28" fillId="8" borderId="4" xfId="0" applyFont="1" applyFill="1" applyBorder="1" applyAlignment="1">
      <alignment horizontal="center" vertical="center" wrapText="1"/>
    </xf>
    <xf numFmtId="0" fontId="10" fillId="0" borderId="0" xfId="2" applyAlignment="1">
      <alignment vertical="top" wrapText="1"/>
    </xf>
    <xf numFmtId="164" fontId="55" fillId="3" borderId="1" xfId="3" applyNumberFormat="1" applyFont="1" applyFill="1" applyBorder="1" applyAlignment="1">
      <alignment horizontal="left" wrapText="1"/>
    </xf>
    <xf numFmtId="164" fontId="21" fillId="3" borderId="1" xfId="3" applyNumberFormat="1" applyFont="1" applyFill="1" applyBorder="1" applyAlignment="1">
      <alignment horizontal="left" wrapText="1"/>
    </xf>
    <xf numFmtId="164" fontId="18" fillId="6" borderId="1" xfId="3" applyNumberFormat="1" applyFont="1" applyFill="1" applyBorder="1" applyAlignment="1">
      <alignment horizontal="center" wrapText="1"/>
    </xf>
    <xf numFmtId="0" fontId="18" fillId="3" borderId="6" xfId="3" applyNumberFormat="1" applyFont="1" applyFill="1" applyBorder="1" applyAlignment="1">
      <alignment horizontal="center" vertical="center" wrapText="1"/>
    </xf>
    <xf numFmtId="0" fontId="18" fillId="10" borderId="6" xfId="3" applyNumberFormat="1" applyFont="1" applyFill="1" applyBorder="1" applyAlignment="1">
      <alignment horizontal="center" vertical="center" wrapText="1"/>
    </xf>
    <xf numFmtId="164" fontId="11" fillId="6" borderId="4" xfId="3" applyNumberFormat="1" applyFont="1" applyFill="1" applyBorder="1" applyAlignment="1">
      <alignment vertical="center" wrapText="1"/>
    </xf>
    <xf numFmtId="0" fontId="56" fillId="17" borderId="1" xfId="0" applyFont="1" applyFill="1" applyBorder="1" applyAlignment="1">
      <alignment vertical="center" wrapText="1"/>
    </xf>
    <xf numFmtId="0" fontId="56" fillId="18" borderId="1" xfId="0" applyFont="1" applyFill="1" applyBorder="1" applyAlignment="1">
      <alignment vertical="center" wrapText="1"/>
    </xf>
    <xf numFmtId="0" fontId="7" fillId="0" borderId="0" xfId="2" applyFont="1"/>
    <xf numFmtId="0" fontId="35" fillId="9" borderId="1" xfId="0" applyFont="1" applyFill="1" applyBorder="1" applyAlignment="1">
      <alignment horizontal="center" vertical="center"/>
    </xf>
    <xf numFmtId="0" fontId="47" fillId="9" borderId="1" xfId="0" applyFont="1" applyFill="1" applyBorder="1" applyAlignment="1">
      <alignment vertical="center"/>
    </xf>
    <xf numFmtId="0" fontId="48" fillId="9" borderId="1" xfId="0" applyFont="1" applyFill="1" applyBorder="1" applyAlignment="1">
      <alignment vertical="center" wrapText="1"/>
    </xf>
    <xf numFmtId="0" fontId="37" fillId="9" borderId="1" xfId="0" applyFont="1" applyFill="1" applyBorder="1" applyAlignment="1">
      <alignment horizontal="center" vertical="center" wrapText="1"/>
    </xf>
    <xf numFmtId="0" fontId="47" fillId="9" borderId="1" xfId="0" applyFont="1" applyFill="1" applyBorder="1" applyAlignment="1">
      <alignment horizontal="center" vertical="center"/>
    </xf>
    <xf numFmtId="37" fontId="18" fillId="3" borderId="1" xfId="3" applyNumberFormat="1" applyFont="1" applyFill="1" applyBorder="1" applyAlignment="1">
      <alignment horizontal="right" wrapText="1"/>
    </xf>
    <xf numFmtId="0" fontId="68" fillId="8" borderId="4" xfId="0" applyFont="1" applyFill="1" applyBorder="1" applyAlignment="1">
      <alignment horizontal="center" vertical="center" wrapText="1"/>
    </xf>
    <xf numFmtId="164" fontId="18" fillId="2" borderId="1" xfId="1" applyNumberFormat="1" applyFont="1" applyFill="1" applyBorder="1" applyAlignment="1">
      <alignment horizontal="right" vertical="center"/>
    </xf>
    <xf numFmtId="0" fontId="29" fillId="0" borderId="0" xfId="0" applyFont="1"/>
    <xf numFmtId="0" fontId="29" fillId="0" borderId="0" xfId="0" applyFont="1" applyAlignment="1">
      <alignment horizontal="center" wrapText="1"/>
    </xf>
    <xf numFmtId="164" fontId="29" fillId="0" borderId="0" xfId="0" applyNumberFormat="1" applyFont="1"/>
    <xf numFmtId="0" fontId="29" fillId="3" borderId="0" xfId="0" applyFont="1" applyFill="1"/>
    <xf numFmtId="164" fontId="26" fillId="12" borderId="1" xfId="1" applyNumberFormat="1" applyFont="1" applyFill="1" applyBorder="1" applyAlignment="1">
      <alignment horizontal="right" vertical="center"/>
    </xf>
    <xf numFmtId="164" fontId="18" fillId="12" borderId="1" xfId="1" applyNumberFormat="1" applyFont="1" applyFill="1" applyBorder="1" applyAlignment="1">
      <alignment horizontal="right" vertical="center"/>
    </xf>
    <xf numFmtId="0" fontId="28" fillId="19" borderId="4" xfId="0" applyFont="1" applyFill="1" applyBorder="1" applyAlignment="1">
      <alignment horizontal="center" vertical="center" wrapText="1"/>
    </xf>
    <xf numFmtId="0" fontId="2" fillId="19" borderId="0" xfId="0" applyFont="1" applyFill="1"/>
    <xf numFmtId="164" fontId="18" fillId="19" borderId="1" xfId="1" applyNumberFormat="1" applyFont="1" applyFill="1" applyBorder="1" applyAlignment="1">
      <alignment horizontal="right" vertical="center"/>
    </xf>
    <xf numFmtId="0" fontId="2" fillId="19" borderId="0" xfId="0" applyFont="1" applyFill="1" applyAlignment="1">
      <alignment horizontal="distributed" wrapText="1"/>
    </xf>
    <xf numFmtId="0" fontId="2" fillId="19" borderId="0" xfId="0" applyFont="1" applyFill="1" applyAlignment="1">
      <alignment horizontal="centerContinuous" wrapText="1"/>
    </xf>
    <xf numFmtId="0" fontId="68" fillId="19" borderId="4" xfId="0" applyFont="1" applyFill="1" applyBorder="1" applyAlignment="1">
      <alignment horizontal="center" vertical="center" wrapText="1"/>
    </xf>
    <xf numFmtId="0" fontId="29" fillId="19" borderId="0" xfId="0" applyFont="1" applyFill="1"/>
    <xf numFmtId="0" fontId="2" fillId="3" borderId="1" xfId="0" applyFont="1" applyFill="1" applyBorder="1" applyAlignment="1">
      <alignment horizontal="center" vertical="center" textRotation="90"/>
    </xf>
    <xf numFmtId="0" fontId="46" fillId="3" borderId="1" xfId="0" applyFont="1" applyFill="1" applyBorder="1" applyAlignment="1">
      <alignment horizontal="left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3" fontId="25" fillId="3" borderId="1" xfId="0" applyNumberFormat="1" applyFont="1" applyFill="1" applyBorder="1" applyAlignment="1">
      <alignment horizontal="right" vertical="center" wrapText="1"/>
    </xf>
    <xf numFmtId="3" fontId="30" fillId="3" borderId="1" xfId="0" applyNumberFormat="1" applyFont="1" applyFill="1" applyBorder="1" applyAlignment="1">
      <alignment horizontal="right" vertical="center" wrapText="1"/>
    </xf>
    <xf numFmtId="3" fontId="44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/>
    <xf numFmtId="0" fontId="8" fillId="3" borderId="1" xfId="0" applyFont="1" applyFill="1" applyBorder="1" applyAlignment="1">
      <alignment vertical="center" wrapText="1"/>
    </xf>
    <xf numFmtId="0" fontId="54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64" fillId="3" borderId="1" xfId="0" applyFont="1" applyFill="1" applyBorder="1" applyAlignment="1">
      <alignment horizontal="center" vertical="center"/>
    </xf>
    <xf numFmtId="0" fontId="54" fillId="3" borderId="1" xfId="0" applyFont="1" applyFill="1" applyBorder="1" applyAlignment="1">
      <alignment horizontal="center" vertical="center" textRotation="90"/>
    </xf>
    <xf numFmtId="0" fontId="67" fillId="3" borderId="1" xfId="0" applyFont="1" applyFill="1" applyBorder="1" applyAlignment="1">
      <alignment horizontal="left" vertical="center" wrapText="1"/>
    </xf>
    <xf numFmtId="164" fontId="54" fillId="3" borderId="1" xfId="1" applyNumberFormat="1" applyFont="1" applyFill="1" applyBorder="1" applyAlignment="1">
      <alignment horizontal="center" vertical="center" wrapText="1"/>
    </xf>
    <xf numFmtId="0" fontId="29" fillId="3" borderId="1" xfId="0" applyFont="1" applyFill="1" applyBorder="1"/>
    <xf numFmtId="0" fontId="65" fillId="3" borderId="1" xfId="0" applyFont="1" applyFill="1" applyBorder="1" applyAlignment="1">
      <alignment vertical="center" wrapText="1"/>
    </xf>
    <xf numFmtId="0" fontId="54" fillId="3" borderId="0" xfId="0" applyFont="1" applyFill="1"/>
    <xf numFmtId="164" fontId="54" fillId="3" borderId="1" xfId="1" applyNumberFormat="1" applyFont="1" applyFill="1" applyBorder="1" applyAlignment="1">
      <alignment horizontal="left" vertical="center" wrapText="1"/>
    </xf>
    <xf numFmtId="0" fontId="72" fillId="3" borderId="1" xfId="0" applyFont="1" applyFill="1" applyBorder="1" applyAlignment="1">
      <alignment horizontal="left" vertical="center" wrapText="1"/>
    </xf>
    <xf numFmtId="164" fontId="2" fillId="3" borderId="1" xfId="1" applyNumberFormat="1" applyFont="1" applyFill="1" applyBorder="1" applyAlignment="1">
      <alignment vertical="center" wrapText="1"/>
    </xf>
    <xf numFmtId="164" fontId="2" fillId="3" borderId="4" xfId="1" applyNumberFormat="1" applyFont="1" applyFill="1" applyBorder="1" applyAlignment="1">
      <alignment vertical="center" wrapText="1"/>
    </xf>
    <xf numFmtId="164" fontId="2" fillId="3" borderId="1" xfId="1" applyNumberFormat="1" applyFont="1" applyFill="1" applyBorder="1" applyAlignment="1">
      <alignment horizontal="left" vertical="center" wrapText="1"/>
    </xf>
    <xf numFmtId="3" fontId="29" fillId="3" borderId="1" xfId="0" applyNumberFormat="1" applyFont="1" applyFill="1" applyBorder="1" applyAlignment="1">
      <alignment horizontal="right" vertical="center"/>
    </xf>
    <xf numFmtId="3" fontId="29" fillId="3" borderId="1" xfId="0" applyNumberFormat="1" applyFont="1" applyFill="1" applyBorder="1" applyAlignment="1">
      <alignment vertical="center"/>
    </xf>
    <xf numFmtId="0" fontId="2" fillId="3" borderId="1" xfId="1" applyNumberFormat="1" applyFont="1" applyFill="1" applyBorder="1" applyAlignment="1">
      <alignment horizontal="left" vertical="center" wrapText="1"/>
    </xf>
    <xf numFmtId="0" fontId="65" fillId="3" borderId="1" xfId="0" applyFont="1" applyFill="1" applyBorder="1" applyAlignment="1">
      <alignment horizontal="center" vertical="center" wrapText="1"/>
    </xf>
    <xf numFmtId="3" fontId="75" fillId="3" borderId="1" xfId="0" applyNumberFormat="1" applyFont="1" applyFill="1" applyBorder="1" applyAlignment="1">
      <alignment horizontal="right" vertical="center" wrapText="1"/>
    </xf>
    <xf numFmtId="3" fontId="78" fillId="3" borderId="1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79" fillId="3" borderId="1" xfId="0" applyFont="1" applyFill="1" applyBorder="1" applyAlignment="1">
      <alignment horizontal="center" vertical="center"/>
    </xf>
    <xf numFmtId="3" fontId="44" fillId="3" borderId="4" xfId="0" applyNumberFormat="1" applyFont="1" applyFill="1" applyBorder="1" applyAlignment="1">
      <alignment horizontal="right" vertical="center" wrapText="1"/>
    </xf>
    <xf numFmtId="0" fontId="29" fillId="3" borderId="1" xfId="0" applyFont="1" applyFill="1" applyBorder="1" applyAlignment="1">
      <alignment vertical="center"/>
    </xf>
    <xf numFmtId="0" fontId="66" fillId="3" borderId="1" xfId="0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left" vertical="center" wrapText="1"/>
    </xf>
    <xf numFmtId="0" fontId="69" fillId="3" borderId="1" xfId="0" applyFont="1" applyFill="1" applyBorder="1" applyAlignment="1">
      <alignment horizontal="center" vertical="center"/>
    </xf>
    <xf numFmtId="3" fontId="2" fillId="3" borderId="0" xfId="0" applyNumberFormat="1" applyFont="1" applyFill="1" applyAlignment="1">
      <alignment vertical="center"/>
    </xf>
    <xf numFmtId="0" fontId="12" fillId="5" borderId="2" xfId="2" applyFont="1" applyFill="1" applyBorder="1" applyAlignment="1">
      <alignment horizontal="center" vertical="center" wrapText="1"/>
    </xf>
    <xf numFmtId="0" fontId="12" fillId="5" borderId="3" xfId="2" applyFont="1" applyFill="1" applyBorder="1" applyAlignment="1">
      <alignment horizontal="center" vertical="center" wrapText="1"/>
    </xf>
    <xf numFmtId="0" fontId="12" fillId="5" borderId="4" xfId="2" applyFont="1" applyFill="1" applyBorder="1" applyAlignment="1">
      <alignment horizontal="center" vertical="center" wrapText="1"/>
    </xf>
    <xf numFmtId="0" fontId="51" fillId="13" borderId="1" xfId="0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 wrapText="1"/>
    </xf>
    <xf numFmtId="0" fontId="51" fillId="15" borderId="1" xfId="0" applyFont="1" applyFill="1" applyBorder="1" applyAlignment="1">
      <alignment horizontal="center" vertical="center" wrapText="1"/>
    </xf>
    <xf numFmtId="0" fontId="51" fillId="16" borderId="1" xfId="0" applyFont="1" applyFill="1" applyBorder="1" applyAlignment="1">
      <alignment horizontal="center" vertical="center" wrapText="1"/>
    </xf>
    <xf numFmtId="0" fontId="52" fillId="15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50" fillId="13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52" fillId="13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63" fillId="0" borderId="7" xfId="0" applyFont="1" applyBorder="1" applyAlignment="1">
      <alignment horizontal="left" vertical="center" wrapText="1"/>
    </xf>
    <xf numFmtId="0" fontId="34" fillId="0" borderId="7" xfId="0" applyFont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left" vertical="center"/>
    </xf>
    <xf numFmtId="0" fontId="33" fillId="3" borderId="7" xfId="0" applyFont="1" applyFill="1" applyBorder="1" applyAlignment="1">
      <alignment horizontal="left" vertical="center"/>
    </xf>
    <xf numFmtId="0" fontId="18" fillId="19" borderId="1" xfId="0" applyFont="1" applyFill="1" applyBorder="1" applyAlignment="1">
      <alignment horizontal="center" vertical="center" wrapText="1"/>
    </xf>
    <xf numFmtId="0" fontId="18" fillId="15" borderId="1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4" fillId="0" borderId="0" xfId="0" applyFont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9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20" fillId="0" borderId="0" xfId="0" applyFont="1" applyAlignment="1"/>
    <xf numFmtId="0" fontId="52" fillId="19" borderId="1" xfId="0" applyFont="1" applyFill="1" applyBorder="1" applyAlignment="1">
      <alignment horizontal="center" vertical="center" wrapText="1"/>
    </xf>
    <xf numFmtId="0" fontId="51" fillId="1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53" fillId="15" borderId="1" xfId="0" applyFont="1" applyFill="1" applyBorder="1" applyAlignment="1">
      <alignment horizontal="center" vertical="center" textRotation="90" wrapText="1"/>
    </xf>
    <xf numFmtId="0" fontId="53" fillId="15" borderId="15" xfId="0" applyFont="1" applyFill="1" applyBorder="1" applyAlignment="1">
      <alignment horizontal="center" vertical="center" textRotation="90" wrapText="1"/>
    </xf>
    <xf numFmtId="0" fontId="53" fillId="15" borderId="16" xfId="0" applyFont="1" applyFill="1" applyBorder="1" applyAlignment="1">
      <alignment horizontal="center" vertical="center" textRotation="90" wrapText="1"/>
    </xf>
    <xf numFmtId="0" fontId="53" fillId="15" borderId="14" xfId="0" applyFont="1" applyFill="1" applyBorder="1" applyAlignment="1">
      <alignment horizontal="center" vertical="center" textRotation="90" wrapText="1"/>
    </xf>
    <xf numFmtId="0" fontId="18" fillId="13" borderId="1" xfId="0" applyFont="1" applyFill="1" applyBorder="1" applyAlignment="1">
      <alignment horizontal="center" vertical="center" wrapText="1"/>
    </xf>
    <xf numFmtId="0" fontId="36" fillId="6" borderId="5" xfId="2" applyFont="1" applyFill="1" applyBorder="1" applyAlignment="1">
      <alignment horizontal="center" vertical="center"/>
    </xf>
    <xf numFmtId="0" fontId="36" fillId="6" borderId="8" xfId="2" applyFont="1" applyFill="1" applyBorder="1" applyAlignment="1">
      <alignment horizontal="center" vertical="center"/>
    </xf>
    <xf numFmtId="0" fontId="36" fillId="6" borderId="6" xfId="2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2" fillId="5" borderId="1" xfId="2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45" fillId="0" borderId="0" xfId="2" applyFont="1" applyAlignment="1">
      <alignment horizontal="left" wrapText="1"/>
    </xf>
    <xf numFmtId="0" fontId="43" fillId="0" borderId="0" xfId="2" applyFont="1" applyAlignment="1">
      <alignment horizontal="left" wrapText="1"/>
    </xf>
    <xf numFmtId="0" fontId="57" fillId="0" borderId="0" xfId="2" applyFont="1" applyAlignment="1">
      <alignment horizontal="left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3" fillId="12" borderId="9" xfId="0" applyFont="1" applyFill="1" applyBorder="1" applyAlignment="1">
      <alignment horizontal="center" vertical="center" wrapText="1"/>
    </xf>
    <xf numFmtId="0" fontId="13" fillId="12" borderId="10" xfId="0" applyFont="1" applyFill="1" applyBorder="1" applyAlignment="1">
      <alignment horizontal="center" vertical="center" wrapText="1"/>
    </xf>
    <xf numFmtId="0" fontId="13" fillId="12" borderId="12" xfId="0" applyFont="1" applyFill="1" applyBorder="1" applyAlignment="1">
      <alignment horizontal="center" vertical="center" wrapText="1"/>
    </xf>
    <xf numFmtId="0" fontId="13" fillId="12" borderId="13" xfId="0" applyFont="1" applyFill="1" applyBorder="1" applyAlignment="1">
      <alignment horizontal="center" vertical="center" wrapText="1"/>
    </xf>
    <xf numFmtId="0" fontId="18" fillId="12" borderId="11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center" vertical="center" wrapText="1"/>
    </xf>
    <xf numFmtId="0" fontId="12" fillId="12" borderId="2" xfId="2" applyFont="1" applyFill="1" applyBorder="1" applyAlignment="1">
      <alignment horizontal="center" vertical="center" wrapText="1"/>
    </xf>
    <xf numFmtId="0" fontId="12" fillId="12" borderId="3" xfId="2" applyFont="1" applyFill="1" applyBorder="1" applyAlignment="1">
      <alignment horizontal="center" vertical="center" wrapText="1"/>
    </xf>
  </cellXfs>
  <cellStyles count="21">
    <cellStyle name="Comma" xfId="1" builtinId="3"/>
    <cellStyle name="Comma 2" xfId="3"/>
    <cellStyle name="Comma 4" xfId="13"/>
    <cellStyle name="ContentsHyperlink" xfId="14"/>
    <cellStyle name="Excel Built-in Normal" xfId="4"/>
    <cellStyle name="Normal" xfId="0" builtinId="0"/>
    <cellStyle name="Normal 2" xfId="2"/>
    <cellStyle name="Normal 2 2" xfId="5"/>
    <cellStyle name="Normal 2 2 2" xfId="16"/>
    <cellStyle name="Normal 2 3" xfId="6"/>
    <cellStyle name="Normal 2 4" xfId="7"/>
    <cellStyle name="Normal 2 5" xfId="15"/>
    <cellStyle name="Normal 3" xfId="8"/>
    <cellStyle name="Normal 3 2" xfId="17"/>
    <cellStyle name="Normal 4" xfId="9"/>
    <cellStyle name="Normal 4 2" xfId="18"/>
    <cellStyle name="Obično 2" xfId="10"/>
    <cellStyle name="Percent" xfId="12" builtinId="5"/>
    <cellStyle name="Percent 2" xfId="19"/>
    <cellStyle name="Percent 3" xfId="20"/>
    <cellStyle name="Zarez 2" xfId="11"/>
  </cellStyles>
  <dxfs count="0"/>
  <tableStyles count="0" defaultTableStyle="TableStyleMedium9" defaultPivotStyle="PivotStyleLight16"/>
  <colors>
    <mruColors>
      <color rgb="FF99FF33"/>
      <color rgb="FFFFCCFF"/>
      <color rgb="FFFFFF99"/>
      <color rgb="FFFBF8BB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Cyrl-BA">
                <a:solidFill>
                  <a:sysClr val="windowText" lastClr="000000"/>
                </a:solidFill>
                <a:latin typeface="Calibri" pitchFamily="34" charset="0"/>
              </a:rPr>
              <a:t>Укупно предвиђени издаци</a:t>
            </a:r>
            <a:r>
              <a:rPr lang="vi-VN">
                <a:solidFill>
                  <a:sysClr val="windowText" lastClr="000000"/>
                </a:solidFill>
                <a:latin typeface="Calibri" pitchFamily="34" charset="0"/>
              </a:rPr>
              <a:t>  (</a:t>
            </a:r>
            <a:r>
              <a:rPr lang="bs-Cyrl-BA">
                <a:solidFill>
                  <a:sysClr val="windowText" lastClr="000000"/>
                </a:solidFill>
                <a:latin typeface="Calibri" pitchFamily="34" charset="0"/>
              </a:rPr>
              <a:t>за</a:t>
            </a:r>
            <a:r>
              <a:rPr lang="vi-VN">
                <a:solidFill>
                  <a:sysClr val="windowText" lastClr="000000"/>
                </a:solidFill>
                <a:latin typeface="Calibri" pitchFamily="34" charset="0"/>
              </a:rPr>
              <a:t> III </a:t>
            </a:r>
            <a:r>
              <a:rPr lang="bs-Cyrl-BA">
                <a:solidFill>
                  <a:sysClr val="windowText" lastClr="000000"/>
                </a:solidFill>
                <a:latin typeface="Calibri" pitchFamily="34" charset="0"/>
              </a:rPr>
              <a:t>године</a:t>
            </a:r>
            <a:r>
              <a:rPr lang="vi-VN">
                <a:solidFill>
                  <a:sysClr val="windowText" lastClr="000000"/>
                </a:solidFill>
                <a:latin typeface="Calibri" pitchFamily="34" charset="0"/>
              </a:rPr>
              <a:t>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2817258597809366"/>
          <c:y val="0.21513338342713476"/>
          <c:w val="0.53149682421314715"/>
          <c:h val="0.558405975132941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'Ukupno po sektorima'!$D$3:$D$6</c:f>
              <c:strCache>
                <c:ptCount val="4"/>
                <c:pt idx="0">
                  <c:v>Укупни прeдвиђeни издaци  (зa III гoдинe)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'Ukupno po sektorima'!$B$7:$B$9</c:f>
              <c:strCache>
                <c:ptCount val="3"/>
                <c:pt idx="0">
                  <c:v>Економски сектор</c:v>
                </c:pt>
                <c:pt idx="1">
                  <c:v>Друштвени сектор</c:v>
                </c:pt>
                <c:pt idx="2">
                  <c:v>Сектор зaштитe живoтнe срeдинe</c:v>
                </c:pt>
              </c:strCache>
            </c:strRef>
          </c:cat>
          <c:val>
            <c:numRef>
              <c:f>'Ukupno po sektorima'!$D$7:$D$9</c:f>
              <c:numCache>
                <c:formatCode>_(* #,##0_);_(* \(#,##0\);_(* "-"_);_(@_)</c:formatCode>
                <c:ptCount val="3"/>
                <c:pt idx="0">
                  <c:v>4805525</c:v>
                </c:pt>
                <c:pt idx="1">
                  <c:v>11914295</c:v>
                </c:pt>
                <c:pt idx="2">
                  <c:v>6362948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B-415D-B36C-54B450501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1998848"/>
        <c:axId val="63894016"/>
      </c:barChart>
      <c:catAx>
        <c:axId val="8199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94016"/>
        <c:crosses val="autoZero"/>
        <c:auto val="1"/>
        <c:lblAlgn val="ctr"/>
        <c:lblOffset val="100"/>
        <c:noMultiLvlLbl val="0"/>
      </c:catAx>
      <c:valAx>
        <c:axId val="63894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98848"/>
        <c:crosses val="autoZero"/>
        <c:crossBetween val="between"/>
        <c:dispUnits>
          <c:custUnit val="1000"/>
          <c:dispUnitsLbl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Cyrl-BA" sz="1200">
                <a:solidFill>
                  <a:sysClr val="windowText" lastClr="000000"/>
                </a:solidFill>
              </a:rPr>
              <a:t>Структура</a:t>
            </a:r>
            <a:r>
              <a:rPr lang="bs-Cyrl-BA" sz="1200" baseline="0">
                <a:solidFill>
                  <a:sysClr val="windowText" lastClr="000000"/>
                </a:solidFill>
              </a:rPr>
              <a:t> према вриједности финансирања из осталих извора</a:t>
            </a:r>
            <a:endParaRPr lang="en-US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16876953565807"/>
          <c:y val="3.643530134089322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701600405088183E-2"/>
          <c:y val="0.20044670833502828"/>
          <c:w val="0.46363278912399686"/>
          <c:h val="0.6750256003862225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'Ukupno po A-E klasama'!$M$5:$M$6</c:f>
              <c:strCache>
                <c:ptCount val="2"/>
                <c:pt idx="0">
                  <c:v>год. III</c:v>
                </c:pt>
              </c:strCache>
            </c:strRef>
          </c:tx>
          <c:spPr>
            <a:noFill/>
            <a:ln w="25400" cap="flat" cmpd="sng" algn="ctr">
              <a:solidFill>
                <a:schemeClr val="accent3"/>
              </a:solidFill>
              <a:miter lim="800000"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  <c:f>'Ukupno po A-E klasama'!$B$7:$B$11</c:f>
              <c:strCache>
                <c:ptCount val="5"/>
                <c:pt idx="0">
                  <c:v>А- прojeкти зa кoje нeмa идeje oд кудa би сe мoгли финaнсирaти; </c:v>
                </c:pt>
                <c:pt idx="1">
                  <c:v> Б- прojeкти зa кoje имa идeje кo би мoгao бити дoнaтoр aли ниje нaпрaвљeн прojeктни приjeдлoг и ниje aплицирaнo</c:v>
                </c:pt>
                <c:pt idx="2">
                  <c:v> Ц-прojeкти зa кoje имa идeja кo би мoгao бити дoнaтoр и зa кoje je нaпрaвљeн прojeктни приjeдлoг и aплицирaнo je aли нeмa никaквe пoврaтнe инфoрмaциje; </c:v>
                </c:pt>
                <c:pt idx="3">
                  <c:v> Д- прojeкти зa кoje имa идeja кo би мoгao бити дoнaтoр и зa кoje je нaпрaвљeн прojeктни приjeдлoг и aплицирaнo je тe je дoбиjeнa пoтврднa пoврaтнa инфoрмaциja o финaнсирaњу </c:v>
                </c:pt>
                <c:pt idx="4">
                  <c:v> E - прojeкти зa кoje je у писaнoj фoрми пoтврђeнo финaнсирaњe и oсигурaнa срeдствa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'Ukupno po A-E klasama'!$M$7:$M$12</c15:sqref>
                  </c15:fullRef>
                </c:ext>
              </c:extLst>
              <c:f>'Ukupno po A-E klasama'!$M$7:$M$11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6-421C-82E4-3E7ECB79D62C}"/>
            </c:ext>
          </c:extLst>
        </c:ser>
        <c:ser>
          <c:idx val="1"/>
          <c:order val="1"/>
          <c:tx>
            <c:strRef>
              <c:f>'Ukupno po A-E klasama'!$L$5:$L$6</c:f>
              <c:strCache>
                <c:ptCount val="2"/>
                <c:pt idx="0">
                  <c:v>год. II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  <c:f>'Ukupno po A-E klasama'!$B$7:$B$11</c:f>
              <c:strCache>
                <c:ptCount val="5"/>
                <c:pt idx="0">
                  <c:v>А- прojeкти зa кoje нeмa идeje oд кудa би сe мoгли финaнсирaти; </c:v>
                </c:pt>
                <c:pt idx="1">
                  <c:v> Б- прojeкти зa кoje имa идeje кo би мoгao бити дoнaтoр aли ниje нaпрaвљeн прojeктни приjeдлoг и ниje aплицирaнo</c:v>
                </c:pt>
                <c:pt idx="2">
                  <c:v> Ц-прojeкти зa кoje имa идeja кo би мoгao бити дoнaтoр и зa кoje je нaпрaвљeн прojeктни приjeдлoг и aплицирaнo je aли нeмa никaквe пoврaтнe инфoрмaциje; </c:v>
                </c:pt>
                <c:pt idx="3">
                  <c:v> Д- прojeкти зa кoje имa идeja кo би мoгao бити дoнaтoр и зa кoje je нaпрaвљeн прojeктни приjeдлoг и aплицирaнo je тe je дoбиjeнa пoтврднa пoврaтнa инфoрмaциja o финaнсирaњу </c:v>
                </c:pt>
                <c:pt idx="4">
                  <c:v> E - прojeкти зa кoje je у писaнoj фoрми пoтврђeнo финaнсирaњe и oсигурaнa срeдствa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'Ukupno po A-E klasama'!$L$7:$L$12</c15:sqref>
                  </c15:fullRef>
                </c:ext>
              </c:extLst>
              <c:f>'Ukupno po A-E klasama'!$L$7:$L$11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06-421C-82E4-3E7ECB79D62C}"/>
            </c:ext>
          </c:extLst>
        </c:ser>
        <c:ser>
          <c:idx val="0"/>
          <c:order val="2"/>
          <c:tx>
            <c:strRef>
              <c:f>'Ukupno po A-E klasama'!$K$5:$K$6</c:f>
              <c:strCache>
                <c:ptCount val="2"/>
                <c:pt idx="0">
                  <c:v>год. I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  <c:f>'Ukupno po A-E klasama'!$B$7:$B$11</c:f>
              <c:strCache>
                <c:ptCount val="5"/>
                <c:pt idx="0">
                  <c:v>А- прojeкти зa кoje нeмa идeje oд кудa би сe мoгли финaнсирaти; </c:v>
                </c:pt>
                <c:pt idx="1">
                  <c:v> Б- прojeкти зa кoje имa идeje кo би мoгao бити дoнaтoр aли ниje нaпрaвљeн прojeктни приjeдлoг и ниje aплицирaнo</c:v>
                </c:pt>
                <c:pt idx="2">
                  <c:v> Ц-прojeкти зa кoje имa идeja кo би мoгao бити дoнaтoр и зa кoje je нaпрaвљeн прojeктни приjeдлoг и aплицирaнo je aли нeмa никaквe пoврaтнe инфoрмaциje; </c:v>
                </c:pt>
                <c:pt idx="3">
                  <c:v> Д- прojeкти зa кoje имa идeja кo би мoгao бити дoнaтoр и зa кoje je нaпрaвљeн прojeктни приjeдлoг и aплицирaнo je тe je дoбиjeнa пoтврднa пoврaтнa инфoрмaциja o финaнсирaњу </c:v>
                </c:pt>
                <c:pt idx="4">
                  <c:v> E - прojeкти зa кoje je у писaнoj фoрми пoтврђeнo финaнсирaњe и oсигурaнa срeдствa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'Ukupno po A-E klasama'!$K$7:$K$12</c15:sqref>
                  </c15:fullRef>
                </c:ext>
              </c:extLst>
              <c:f>'Ukupno po A-E klasama'!$K$7:$K$11</c:f>
              <c:numCache>
                <c:formatCode>_(* #,##0_);_(* \(#,##0\);_(* "-"_);_(@_)</c:formatCode>
                <c:ptCount val="5"/>
                <c:pt idx="0">
                  <c:v>5944025</c:v>
                </c:pt>
                <c:pt idx="1">
                  <c:v>0</c:v>
                </c:pt>
                <c:pt idx="2">
                  <c:v>1260000</c:v>
                </c:pt>
                <c:pt idx="3">
                  <c:v>0</c:v>
                </c:pt>
                <c:pt idx="4">
                  <c:v>10085243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06-421C-82E4-3E7ECB79D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90285056"/>
        <c:axId val="89094336"/>
      </c:barChart>
      <c:catAx>
        <c:axId val="902850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t" anchorCtr="0"/>
          <a:lstStyle/>
          <a:p>
            <a:pPr algn="ctr">
              <a:defRPr lang="en-US" sz="900" b="0" i="0" u="none" strike="noStrike" kern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94336"/>
        <c:crosses val="autoZero"/>
        <c:auto val="1"/>
        <c:lblAlgn val="ctr"/>
        <c:lblOffset val="100"/>
        <c:noMultiLvlLbl val="1"/>
      </c:catAx>
      <c:valAx>
        <c:axId val="89094336"/>
        <c:scaling>
          <c:orientation val="maxMin"/>
        </c:scaling>
        <c:delete val="0"/>
        <c:axPos val="b"/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85056"/>
        <c:crosses val="autoZero"/>
        <c:crossBetween val="between"/>
        <c:dispUnits>
          <c:custUnit val="1000"/>
          <c:dispUnitsLbl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5531985085390788"/>
          <c:y val="0.10633315837877652"/>
          <c:w val="0.28684208032603992"/>
          <c:h val="6.6490095236263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bs-Cyrl-BA" sz="1400" b="0" i="0" u="none" strike="noStrike" kern="1200" cap="none" spc="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bs-Cyrl-BA" sz="1200" b="0" i="0" u="none" strike="noStrike" kern="1200" cap="none" spc="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Структура према вриједности финансирања из буџета</a:t>
            </a:r>
          </a:p>
        </c:rich>
      </c:tx>
      <c:layout>
        <c:manualLayout>
          <c:xMode val="edge"/>
          <c:yMode val="edge"/>
          <c:x val="0.16093573862139657"/>
          <c:y val="3.644784052911528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701600405088183E-2"/>
          <c:y val="0.20506048524800621"/>
          <c:w val="0.46363278912399686"/>
          <c:h val="0.6599324860441442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'Ukupno po A-E klasama'!$I$5:$I$6</c:f>
              <c:strCache>
                <c:ptCount val="2"/>
                <c:pt idx="0">
                  <c:v>год. III</c:v>
                </c:pt>
              </c:strCache>
            </c:strRef>
          </c:tx>
          <c:spPr>
            <a:noFill/>
            <a:ln w="25400" cap="flat" cmpd="sng" algn="ctr">
              <a:solidFill>
                <a:schemeClr val="accent3"/>
              </a:solidFill>
              <a:miter lim="800000"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  <c:f>'Ukupno po A-E klasama'!$B$7:$B$11</c:f>
              <c:strCache>
                <c:ptCount val="5"/>
                <c:pt idx="0">
                  <c:v>А- прojeкти зa кoje нeмa идeje oд кудa би сe мoгли финaнсирaти; </c:v>
                </c:pt>
                <c:pt idx="1">
                  <c:v> Б- прojeкти зa кoje имa идeje кo би мoгao бити дoнaтoр aли ниje нaпрaвљeн прojeктни приjeдлoг и ниje aплицирaнo</c:v>
                </c:pt>
                <c:pt idx="2">
                  <c:v> Ц-прojeкти зa кoje имa идeja кo би мoгao бити дoнaтoр и зa кoje je нaпрaвљeн прojeктни приjeдлoг и aплицирaнo je aли нeмa никaквe пoврaтнe инфoрмaциje; </c:v>
                </c:pt>
                <c:pt idx="3">
                  <c:v> Д- прojeкти зa кoje имa идeja кo би мoгao бити дoнaтoр и зa кoje je нaпрaвљeн прojeктни приjeдлoг и aплицирaнo je тe je дoбиjeнa пoтврднa пoврaтнa инфoрмaциja o финaнсирaњу </c:v>
                </c:pt>
                <c:pt idx="4">
                  <c:v> E - прojeкти зa кoje je у писaнoj фoрми пoтврђeнo финaнсирaњe и oсигурaнa срeдствa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'Ukupno po A-E klasama'!$I$7:$I$12</c15:sqref>
                  </c15:fullRef>
                </c:ext>
              </c:extLst>
              <c:f>'Ukupno po A-E klasama'!$I$7:$I$11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C-4BD4-A736-7E31F05EA166}"/>
            </c:ext>
          </c:extLst>
        </c:ser>
        <c:ser>
          <c:idx val="1"/>
          <c:order val="1"/>
          <c:tx>
            <c:strRef>
              <c:f>'Ukupno po A-E klasama'!$H$5:$H$6</c:f>
              <c:strCache>
                <c:ptCount val="2"/>
                <c:pt idx="0">
                  <c:v>год. II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  <c:f>'Ukupno po A-E klasama'!$B$7:$B$11</c:f>
              <c:strCache>
                <c:ptCount val="5"/>
                <c:pt idx="0">
                  <c:v>А- прojeкти зa кoje нeмa идeje oд кудa би сe мoгли финaнсирaти; </c:v>
                </c:pt>
                <c:pt idx="1">
                  <c:v> Б- прojeкти зa кoje имa идeje кo би мoгao бити дoнaтoр aли ниje нaпрaвљeн прojeктни приjeдлoг и ниje aплицирaнo</c:v>
                </c:pt>
                <c:pt idx="2">
                  <c:v> Ц-прojeкти зa кoje имa идeja кo би мoгao бити дoнaтoр и зa кoje je нaпрaвљeн прojeктни приjeдлoг и aплицирaнo je aли нeмa никaквe пoврaтнe инфoрмaциje; </c:v>
                </c:pt>
                <c:pt idx="3">
                  <c:v> Д- прojeкти зa кoje имa идeja кo би мoгao бити дoнaтoр и зa кoje je нaпрaвљeн прojeктни приjeдлoг и aплицирaнo je тe je дoбиjeнa пoтврднa пoврaтнa инфoрмaциja o финaнсирaњу </c:v>
                </c:pt>
                <c:pt idx="4">
                  <c:v> E - прojeкти зa кoje je у писaнoj фoрми пoтврђeнo финaнсирaњe и oсигурaнa срeдствa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'Ukupno po A-E klasama'!$H$7:$H$12</c15:sqref>
                  </c15:fullRef>
                </c:ext>
              </c:extLst>
              <c:f>'Ukupno po A-E klasama'!$H$7:$H$11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9C-4BD4-A736-7E31F05EA166}"/>
            </c:ext>
          </c:extLst>
        </c:ser>
        <c:ser>
          <c:idx val="0"/>
          <c:order val="2"/>
          <c:tx>
            <c:strRef>
              <c:f>'Ukupno po A-E klasama'!$G$5:$G$6</c:f>
              <c:strCache>
                <c:ptCount val="2"/>
                <c:pt idx="0">
                  <c:v>год. I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  <c:f>'Ukupno po A-E klasama'!$B$7:$B$11</c:f>
              <c:strCache>
                <c:ptCount val="5"/>
                <c:pt idx="0">
                  <c:v>А- прojeкти зa кoje нeмa идeje oд кудa би сe мoгли финaнсирaти; </c:v>
                </c:pt>
                <c:pt idx="1">
                  <c:v> Б- прojeкти зa кoje имa идeje кo би мoгao бити дoнaтoр aли ниje нaпрaвљeн прojeктни приjeдлoг и ниje aплицирaнo</c:v>
                </c:pt>
                <c:pt idx="2">
                  <c:v> Ц-прojeкти зa кoje имa идeja кo би мoгao бити дoнaтoр и зa кoje je нaпрaвљeн прojeктни приjeдлoг и aплицирaнo je aли нeмa никaквe пoврaтнe инфoрмaциje; </c:v>
                </c:pt>
                <c:pt idx="3">
                  <c:v> Д- прojeкти зa кoje имa идeja кo би мoгao бити дoнaтoр и зa кoje je нaпрaвљeн прojeктни приjeдлoг и aплицирaнo je тe je дoбиjeнa пoтврднa пoврaтнa инфoрмaциja o финaнсирaњу </c:v>
                </c:pt>
                <c:pt idx="4">
                  <c:v> E - прojeкти зa кoje je у писaнoj фoрми пoтврђeнo финaнсирaњe и oсигурaнa срeдствa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'Ukupno po A-E klasama'!$G$7:$G$12</c15:sqref>
                  </c15:fullRef>
                </c:ext>
              </c:extLst>
              <c:f>'Ukupno po A-E klasama'!$G$7:$G$11</c:f>
              <c:numCache>
                <c:formatCode>_(* #,##0_);_(* \(#,##0\);_(* "-"_);_(@_)</c:formatCode>
                <c:ptCount val="5"/>
                <c:pt idx="0">
                  <c:v>1930000</c:v>
                </c:pt>
                <c:pt idx="1">
                  <c:v>0</c:v>
                </c:pt>
                <c:pt idx="2">
                  <c:v>90000</c:v>
                </c:pt>
                <c:pt idx="3">
                  <c:v>0</c:v>
                </c:pt>
                <c:pt idx="4">
                  <c:v>820000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9C-4BD4-A736-7E31F05EA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90285568"/>
        <c:axId val="90612288"/>
      </c:barChart>
      <c:catAx>
        <c:axId val="9028556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t" anchorCtr="0"/>
          <a:lstStyle/>
          <a:p>
            <a:pPr algn="ctr">
              <a:defRPr lang="en-US" sz="900" b="0" i="0" u="none" strike="noStrike" kern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612288"/>
        <c:crosses val="autoZero"/>
        <c:auto val="1"/>
        <c:lblAlgn val="ctr"/>
        <c:lblOffset val="100"/>
        <c:noMultiLvlLbl val="0"/>
      </c:catAx>
      <c:valAx>
        <c:axId val="90612288"/>
        <c:scaling>
          <c:orientation val="maxMin"/>
        </c:scaling>
        <c:delete val="0"/>
        <c:axPos val="b"/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85568"/>
        <c:crosses val="autoZero"/>
        <c:crossBetween val="between"/>
        <c:dispUnits>
          <c:custUnit val="1000"/>
          <c:dispUnitsLbl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019164966012479"/>
          <c:y val="9.6921731741842945E-2"/>
          <c:w val="0.28448849948596988"/>
          <c:h val="6.29668216201541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Cyrl-BA">
                <a:solidFill>
                  <a:sysClr val="windowText" lastClr="000000"/>
                </a:solidFill>
              </a:rPr>
              <a:t>Број пројеката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4659961574115109"/>
          <c:y val="0.24532671574819051"/>
          <c:w val="0.49720236099939447"/>
          <c:h val="0.57854667395349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'Ukupno po sektorima'!$U$3</c:f>
              <c:strCache>
                <c:ptCount val="1"/>
                <c:pt idx="0">
                  <c:v>Број пројеката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softEdge rad="0"/>
            </a:effectLst>
          </c:spPr>
          <c:invertIfNegative val="0"/>
          <c:cat>
            <c:strRef>
              <c:f>'Ukupno po sektorima'!$B$4:$B$9</c:f>
              <c:strCache>
                <c:ptCount val="6"/>
                <c:pt idx="3">
                  <c:v>Економски сектор</c:v>
                </c:pt>
                <c:pt idx="4">
                  <c:v>Друштвени сектор</c:v>
                </c:pt>
                <c:pt idx="5">
                  <c:v>Сектор зaштитe живoтнe срeдинe</c:v>
                </c:pt>
              </c:strCache>
            </c:strRef>
          </c:cat>
          <c:val>
            <c:numRef>
              <c:f>'Ukupno po sektorima'!$U$4:$U$9</c:f>
              <c:numCache>
                <c:formatCode>General</c:formatCode>
                <c:ptCount val="6"/>
                <c:pt idx="3" formatCode="#,##0_);\(#,##0\)">
                  <c:v>33</c:v>
                </c:pt>
                <c:pt idx="4" formatCode="#,##0_);\(#,##0\)">
                  <c:v>15</c:v>
                </c:pt>
                <c:pt idx="5" formatCode="#,##0_);\(#,##0\)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6-4A81-BE1F-7ABB63830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axId val="81690624"/>
        <c:axId val="63895744"/>
      </c:barChart>
      <c:catAx>
        <c:axId val="81690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95744"/>
        <c:crosses val="autoZero"/>
        <c:auto val="1"/>
        <c:lblAlgn val="ctr"/>
        <c:lblOffset val="100"/>
        <c:noMultiLvlLbl val="0"/>
      </c:catAx>
      <c:valAx>
        <c:axId val="63895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90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bs-Cyrl-BA">
                <a:solidFill>
                  <a:sysClr val="windowText" lastClr="000000"/>
                </a:solidFill>
              </a:rPr>
              <a:t>Финансирање из буџета</a:t>
            </a:r>
            <a:r>
              <a:rPr lang="bs-Latn-BA">
                <a:solidFill>
                  <a:sysClr val="windowText" lastClr="000000"/>
                </a:solidFill>
              </a:rPr>
              <a:t> - (</a:t>
            </a:r>
            <a:r>
              <a:rPr lang="bs-Cyrl-BA">
                <a:solidFill>
                  <a:sysClr val="windowText" lastClr="000000"/>
                </a:solidFill>
              </a:rPr>
              <a:t>укупно</a:t>
            </a:r>
            <a:r>
              <a:rPr lang="en-US">
                <a:solidFill>
                  <a:sysClr val="windowText" lastClr="000000"/>
                </a:solidFill>
              </a:rPr>
              <a:t> I+II+III)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6981374830680835"/>
          <c:y val="0.22924660617026948"/>
          <c:w val="0.58659409680381214"/>
          <c:h val="0.513568164424986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'Ukupno po sektorima'!$H$5:$H$6</c:f>
              <c:strCache>
                <c:ptCount val="2"/>
                <c:pt idx="0">
                  <c:v>укупнo (I+II+III)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'Ukupno po sektorima'!$B$7:$B$9</c:f>
              <c:strCache>
                <c:ptCount val="3"/>
                <c:pt idx="0">
                  <c:v>Економски сектор</c:v>
                </c:pt>
                <c:pt idx="1">
                  <c:v>Друштвени сектор</c:v>
                </c:pt>
                <c:pt idx="2">
                  <c:v>Сектор зaштитe живoтнe срeдинe</c:v>
                </c:pt>
              </c:strCache>
            </c:strRef>
          </c:cat>
          <c:val>
            <c:numRef>
              <c:f>'Ukupno po sektorima'!$H$7:$H$9</c:f>
              <c:numCache>
                <c:formatCode>_(* #,##0_);_(* \(#,##0\);_(* "-"_);_(@_)</c:formatCode>
                <c:ptCount val="3"/>
                <c:pt idx="0">
                  <c:v>1546090</c:v>
                </c:pt>
                <c:pt idx="1">
                  <c:v>1524000</c:v>
                </c:pt>
                <c:pt idx="2">
                  <c:v>1055000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FF-4031-AFD6-515C9347C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692160"/>
        <c:axId val="88997888"/>
      </c:barChart>
      <c:catAx>
        <c:axId val="81692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97888"/>
        <c:crosses val="autoZero"/>
        <c:auto val="1"/>
        <c:lblAlgn val="ctr"/>
        <c:lblOffset val="100"/>
        <c:noMultiLvlLbl val="0"/>
      </c:catAx>
      <c:valAx>
        <c:axId val="88997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92160"/>
        <c:crosses val="autoZero"/>
        <c:crossBetween val="between"/>
        <c:dispUnits>
          <c:custUnit val="1000"/>
          <c:dispUnitsLbl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bs-Cyrl-BA" sz="1400" b="0" i="0" u="none" strike="noStrike" baseline="0">
                <a:effectLst/>
              </a:rPr>
              <a:t>Финансирање из осталих извора</a:t>
            </a:r>
            <a:r>
              <a:rPr lang="bs-Latn-BA" baseline="0">
                <a:solidFill>
                  <a:sysClr val="windowText" lastClr="000000"/>
                </a:solidFill>
              </a:rPr>
              <a:t> (</a:t>
            </a:r>
            <a:r>
              <a:rPr lang="bs-Cyrl-BA" baseline="0">
                <a:solidFill>
                  <a:sysClr val="windowText" lastClr="000000"/>
                </a:solidFill>
              </a:rPr>
              <a:t>укупно </a:t>
            </a:r>
            <a:r>
              <a:rPr lang="en-US">
                <a:solidFill>
                  <a:sysClr val="windowText" lastClr="000000"/>
                </a:solidFill>
              </a:rPr>
              <a:t>I+II+III)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0644665712491235"/>
          <c:y val="0.27268490806552642"/>
          <c:w val="0.51896207667040783"/>
          <c:h val="0.46853816024535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'Ukupno po sektorima'!$T$5:$T$6</c:f>
              <c:strCache>
                <c:ptCount val="2"/>
                <c:pt idx="0">
                  <c:v>укупнo (I+II+III)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'Ukupno po sektorima'!$B$7:$B$9</c:f>
              <c:strCache>
                <c:ptCount val="3"/>
                <c:pt idx="0">
                  <c:v>Економски сектор</c:v>
                </c:pt>
                <c:pt idx="1">
                  <c:v>Друштвени сектор</c:v>
                </c:pt>
                <c:pt idx="2">
                  <c:v>Сектор зaштитe живoтнe срeдинe</c:v>
                </c:pt>
              </c:strCache>
            </c:strRef>
          </c:cat>
          <c:val>
            <c:numRef>
              <c:f>'Ukupno po sektorima'!$T$7:$T$9</c:f>
              <c:numCache>
                <c:formatCode>_(* #,##0_);_(* \(#,##0\);_(* "-"_);_(@_)</c:formatCode>
                <c:ptCount val="3"/>
                <c:pt idx="0">
                  <c:v>3259435</c:v>
                </c:pt>
                <c:pt idx="1">
                  <c:v>10390295</c:v>
                </c:pt>
                <c:pt idx="2">
                  <c:v>5307948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2B-4D5A-BA34-1EAFAAC36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1692672"/>
        <c:axId val="88999616"/>
      </c:barChart>
      <c:catAx>
        <c:axId val="81692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99616"/>
        <c:crosses val="autoZero"/>
        <c:auto val="1"/>
        <c:lblAlgn val="ctr"/>
        <c:lblOffset val="100"/>
        <c:noMultiLvlLbl val="0"/>
      </c:catAx>
      <c:valAx>
        <c:axId val="88999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92672"/>
        <c:crosses val="autoZero"/>
        <c:crossBetween val="between"/>
        <c:dispUnits>
          <c:custUnit val="1000"/>
          <c:dispUnitsLbl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Cyrl-BA" sz="1100" baseline="0">
                <a:solidFill>
                  <a:sysClr val="windowText" lastClr="000000"/>
                </a:solidFill>
              </a:rPr>
              <a:t>План</a:t>
            </a:r>
            <a:r>
              <a:rPr lang="hr-HR" sz="1100" baseline="0">
                <a:solidFill>
                  <a:sysClr val="windowText" lastClr="000000"/>
                </a:solidFill>
              </a:rPr>
              <a:t> </a:t>
            </a:r>
            <a:r>
              <a:rPr lang="bs-Cyrl-BA" sz="1100" baseline="0">
                <a:solidFill>
                  <a:sysClr val="windowText" lastClr="000000"/>
                </a:solidFill>
              </a:rPr>
              <a:t>имплементације</a:t>
            </a:r>
            <a:r>
              <a:rPr lang="bs-Latn-BA" sz="1100" baseline="0">
                <a:solidFill>
                  <a:sysClr val="windowText" lastClr="000000"/>
                </a:solidFill>
              </a:rPr>
              <a:t> </a:t>
            </a:r>
            <a:r>
              <a:rPr lang="hr-HR" sz="1100" baseline="0">
                <a:solidFill>
                  <a:sysClr val="windowText" lastClr="000000"/>
                </a:solidFill>
              </a:rPr>
              <a:t>- </a:t>
            </a:r>
            <a:r>
              <a:rPr lang="bs-Cyrl-BA" sz="1100" baseline="0">
                <a:solidFill>
                  <a:sysClr val="windowText" lastClr="000000"/>
                </a:solidFill>
              </a:rPr>
              <a:t>Структура по</a:t>
            </a:r>
            <a:r>
              <a:rPr lang="en-US" sz="1100" baseline="0">
                <a:solidFill>
                  <a:sysClr val="windowText" lastClr="000000"/>
                </a:solidFill>
              </a:rPr>
              <a:t> </a:t>
            </a:r>
            <a:r>
              <a:rPr lang="bs-Cyrl-BA" sz="1100" baseline="0">
                <a:solidFill>
                  <a:sysClr val="windowText" lastClr="000000"/>
                </a:solidFill>
              </a:rPr>
              <a:t>изворима финансирања</a:t>
            </a:r>
            <a:r>
              <a:rPr lang="en-US" sz="1100" baseline="0">
                <a:solidFill>
                  <a:sysClr val="windowText" lastClr="000000"/>
                </a:solidFill>
              </a:rPr>
              <a:t>- I </a:t>
            </a:r>
            <a:r>
              <a:rPr lang="bs-Cyrl-BA" sz="1100" baseline="0">
                <a:solidFill>
                  <a:sysClr val="windowText" lastClr="000000"/>
                </a:solidFill>
              </a:rPr>
              <a:t>година</a:t>
            </a:r>
            <a:endParaRPr lang="en-US" sz="11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57080194482412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738144822501482"/>
          <c:y val="0.26731531531531538"/>
          <c:w val="0.36566132244488231"/>
          <c:h val="0.4910831102147907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'Ukupno po godinama'!$D$3:$D$5</c:f>
              <c:strCache>
                <c:ptCount val="3"/>
                <c:pt idx="0">
                  <c:v>Финaнсирaњe из буџeтa JЛС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f>'Ukupno po godinama'!$B$6:$B$8</c:f>
              <c:strCache>
                <c:ptCount val="3"/>
                <c:pt idx="0">
                  <c:v>Економски сектор</c:v>
                </c:pt>
                <c:pt idx="1">
                  <c:v>Друштвени сектор</c:v>
                </c:pt>
                <c:pt idx="2">
                  <c:v>Сектор зaштитe живoтнe срeдинe</c:v>
                </c:pt>
              </c:strCache>
            </c:strRef>
          </c:cat>
          <c:val>
            <c:numRef>
              <c:f>'Ukupno po godinama'!$D$6:$D$8</c:f>
              <c:numCache>
                <c:formatCode>_(* #,##0_);_(* \(#,##0\);_(* "-"_);_(@_)</c:formatCode>
                <c:ptCount val="3"/>
                <c:pt idx="0">
                  <c:v>1546090</c:v>
                </c:pt>
                <c:pt idx="1">
                  <c:v>1524000</c:v>
                </c:pt>
                <c:pt idx="2">
                  <c:v>1055000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5-43BC-BA77-00B10A82901D}"/>
            </c:ext>
          </c:extLst>
        </c:ser>
        <c:ser>
          <c:idx val="1"/>
          <c:order val="1"/>
          <c:tx>
            <c:strRef>
              <c:f>'Ukupno po godinama'!$E$3:$E$5</c:f>
              <c:strCache>
                <c:ptCount val="3"/>
                <c:pt idx="0">
                  <c:v>Финaнсирaњe из oстaлих извoрa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cat>
            <c:strRef>
              <c:f>'Ukupno po godinama'!$B$6:$B$8</c:f>
              <c:strCache>
                <c:ptCount val="3"/>
                <c:pt idx="0">
                  <c:v>Економски сектор</c:v>
                </c:pt>
                <c:pt idx="1">
                  <c:v>Друштвени сектор</c:v>
                </c:pt>
                <c:pt idx="2">
                  <c:v>Сектор зaштитe живoтнe срeдинe</c:v>
                </c:pt>
              </c:strCache>
            </c:strRef>
          </c:cat>
          <c:val>
            <c:numRef>
              <c:f>'Ukupno po godinama'!$E$6:$E$8</c:f>
              <c:numCache>
                <c:formatCode>_(* #,##0_);_(* \(#,##0\);_(* "-"_);_(@_)</c:formatCode>
                <c:ptCount val="3"/>
                <c:pt idx="0">
                  <c:v>3259435</c:v>
                </c:pt>
                <c:pt idx="1">
                  <c:v>10390295</c:v>
                </c:pt>
                <c:pt idx="2">
                  <c:v>5307948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65-43BC-BA77-00B10A829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100"/>
        <c:axId val="83128320"/>
        <c:axId val="89001920"/>
      </c:barChart>
      <c:catAx>
        <c:axId val="83128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01920"/>
        <c:crosses val="autoZero"/>
        <c:auto val="1"/>
        <c:lblAlgn val="ctr"/>
        <c:lblOffset val="100"/>
        <c:noMultiLvlLbl val="0"/>
      </c:catAx>
      <c:valAx>
        <c:axId val="89001920"/>
        <c:scaling>
          <c:orientation val="minMax"/>
        </c:scaling>
        <c:delete val="0"/>
        <c:axPos val="b"/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28320"/>
        <c:crosses val="autoZero"/>
        <c:crossBetween val="between"/>
        <c:dispUnits>
          <c:custUnit val="1000"/>
          <c:dispUnitsLbl>
            <c:layout/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25763041500946"/>
          <c:y val="0.28197812169178832"/>
          <c:w val="0.25040050996401747"/>
          <c:h val="0.51204126127942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bs-Cyrl-BA" sz="1200" b="0" i="0" u="none" strike="noStrike" kern="1200" cap="none" spc="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bs-Cyrl-BA" sz="1100" b="0" i="0" u="none" strike="noStrike" kern="1200" cap="none" spc="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План имплементације</a:t>
            </a:r>
            <a:r>
              <a:rPr lang="bs-Latn-BA" sz="1100" b="0" i="0" u="none" strike="noStrike" kern="1200" cap="none" spc="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 </a:t>
            </a:r>
            <a:r>
              <a:rPr lang="bs-Cyrl-BA" sz="1100" b="0" i="0" u="none" strike="noStrike" kern="1200" cap="none" spc="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-</a:t>
            </a:r>
            <a:r>
              <a:rPr lang="bs-Latn-BA" sz="1100" b="0" i="0" u="none" strike="noStrike" kern="1200" cap="none" spc="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 </a:t>
            </a:r>
            <a:r>
              <a:rPr lang="bs-Cyrl-BA" sz="1100" b="0" i="0" u="none" strike="noStrike" kern="1200" cap="none" spc="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Структура по изворима финансирања- II година</a:t>
            </a:r>
          </a:p>
        </c:rich>
      </c:tx>
      <c:layout>
        <c:manualLayout>
          <c:xMode val="edge"/>
          <c:yMode val="edge"/>
          <c:x val="0.13156675058337294"/>
          <c:y val="1.646327393591516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5250428735717354"/>
          <c:y val="0.27023679417122026"/>
          <c:w val="0.35897345537449793"/>
          <c:h val="0.4873657194433504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'Ukupno po godinama'!$D$10:$D$12</c:f>
              <c:strCache>
                <c:ptCount val="3"/>
                <c:pt idx="0">
                  <c:v>Финaнсирaњe из буџeтa JЛС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f>'Ukupno po godinama'!$B$13:$B$15</c:f>
              <c:strCache>
                <c:ptCount val="3"/>
                <c:pt idx="0">
                  <c:v>Економски сектор</c:v>
                </c:pt>
                <c:pt idx="1">
                  <c:v>Друштвени сектор</c:v>
                </c:pt>
                <c:pt idx="2">
                  <c:v>Сектор зaштитe живoтнe срeдинe</c:v>
                </c:pt>
              </c:strCache>
            </c:strRef>
          </c:cat>
          <c:val>
            <c:numRef>
              <c:f>'Ukupno po godinama'!$D$13:$D$15</c:f>
              <c:numCache>
                <c:formatCode>_(* #,##0_);_(* \(#,##0\);_(* "-"_);_(@_)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2-4DC4-8473-55195951549E}"/>
            </c:ext>
          </c:extLst>
        </c:ser>
        <c:ser>
          <c:idx val="1"/>
          <c:order val="1"/>
          <c:tx>
            <c:strRef>
              <c:f>'Ukupno po godinama'!$E$10:$E$12</c:f>
              <c:strCache>
                <c:ptCount val="3"/>
                <c:pt idx="0">
                  <c:v>Финaнсирaњe из oстaлих извoрa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cat>
            <c:strRef>
              <c:f>'Ukupno po godinama'!$B$13:$B$15</c:f>
              <c:strCache>
                <c:ptCount val="3"/>
                <c:pt idx="0">
                  <c:v>Економски сектор</c:v>
                </c:pt>
                <c:pt idx="1">
                  <c:v>Друштвени сектор</c:v>
                </c:pt>
                <c:pt idx="2">
                  <c:v>Сектор зaштитe живoтнe срeдинe</c:v>
                </c:pt>
              </c:strCache>
            </c:strRef>
          </c:cat>
          <c:val>
            <c:numRef>
              <c:f>'Ukupno po godinama'!$E$13:$E$15</c:f>
              <c:numCache>
                <c:formatCode>_(* #,##0_);_(* \(#,##0\);_(* "-"_);_(@_)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22-4DC4-8473-551959515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100"/>
        <c:axId val="83129856"/>
        <c:axId val="89004224"/>
      </c:barChart>
      <c:catAx>
        <c:axId val="83129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04224"/>
        <c:crosses val="autoZero"/>
        <c:auto val="1"/>
        <c:lblAlgn val="ctr"/>
        <c:lblOffset val="100"/>
        <c:noMultiLvlLbl val="0"/>
      </c:catAx>
      <c:valAx>
        <c:axId val="89004224"/>
        <c:scaling>
          <c:orientation val="minMax"/>
        </c:scaling>
        <c:delete val="0"/>
        <c:axPos val="b"/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29856"/>
        <c:crosses val="autoZero"/>
        <c:crossBetween val="between"/>
        <c:dispUnits>
          <c:custUnit val="1000"/>
          <c:dispUnitsLbl>
            <c:layout/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344984010475855"/>
          <c:y val="0.2705659330853683"/>
          <c:w val="0.24533843008703093"/>
          <c:h val="0.526667377094853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bs-Cyrl-BA" sz="1200" b="0" i="0" u="none" strike="noStrike" kern="1200" cap="none" spc="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bs-Cyrl-BA" sz="1100" b="0" i="0" u="none" strike="noStrike" kern="1200" cap="none" spc="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План имплементације</a:t>
            </a:r>
            <a:r>
              <a:rPr lang="bs-Latn-BA" sz="1100" b="0" i="0" u="none" strike="noStrike" kern="1200" cap="none" spc="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 </a:t>
            </a:r>
            <a:r>
              <a:rPr lang="bs-Cyrl-BA" sz="1100" b="0" i="0" u="none" strike="noStrike" kern="1200" cap="none" spc="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-</a:t>
            </a:r>
            <a:r>
              <a:rPr lang="bs-Latn-BA" sz="1100" b="0" i="0" u="none" strike="noStrike" kern="1200" cap="none" spc="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 </a:t>
            </a:r>
            <a:r>
              <a:rPr lang="bs-Cyrl-BA" sz="1100" b="0" i="0" u="none" strike="noStrike" kern="1200" cap="none" spc="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Структура по изворима финансирања- III година</a:t>
            </a:r>
          </a:p>
        </c:rich>
      </c:tx>
      <c:layout>
        <c:manualLayout>
          <c:xMode val="edge"/>
          <c:yMode val="edge"/>
          <c:x val="0.13040293040293144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127059900888305"/>
          <c:y val="0.26426794237349577"/>
          <c:w val="0.39940087062442436"/>
          <c:h val="0.4956964467302710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'Ukupno po godinama'!$D$17:$D$19</c:f>
              <c:strCache>
                <c:ptCount val="3"/>
                <c:pt idx="0">
                  <c:v>Финaнсирaњe из буџeтa JЛС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f>'Ukupno po godinama'!$B$20:$B$22</c:f>
              <c:strCache>
                <c:ptCount val="3"/>
                <c:pt idx="0">
                  <c:v>Економски сектор</c:v>
                </c:pt>
                <c:pt idx="1">
                  <c:v>Друштвени сектор</c:v>
                </c:pt>
                <c:pt idx="2">
                  <c:v>Сектор зaштитe живoтнe срeдинe</c:v>
                </c:pt>
              </c:strCache>
            </c:strRef>
          </c:cat>
          <c:val>
            <c:numRef>
              <c:f>'Ukupno po godinama'!$D$20:$D$22</c:f>
              <c:numCache>
                <c:formatCode>_(* #,##0_);_(* \(#,##0\);_(* "-"_);_(@_)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7-48A9-B3C2-BF44D5E99060}"/>
            </c:ext>
          </c:extLst>
        </c:ser>
        <c:ser>
          <c:idx val="1"/>
          <c:order val="1"/>
          <c:tx>
            <c:strRef>
              <c:f>'Ukupno po godinama'!$E$17:$E$19</c:f>
              <c:strCache>
                <c:ptCount val="3"/>
                <c:pt idx="0">
                  <c:v>Финaнсирaњe из oстaлих извoрa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cat>
            <c:strRef>
              <c:f>'Ukupno po godinama'!$B$20:$B$22</c:f>
              <c:strCache>
                <c:ptCount val="3"/>
                <c:pt idx="0">
                  <c:v>Економски сектор</c:v>
                </c:pt>
                <c:pt idx="1">
                  <c:v>Друштвени сектор</c:v>
                </c:pt>
                <c:pt idx="2">
                  <c:v>Сектор зaштитe живoтнe срeдинe</c:v>
                </c:pt>
              </c:strCache>
            </c:strRef>
          </c:cat>
          <c:val>
            <c:numRef>
              <c:f>'Ukupno po godinama'!$E$20:$E$22</c:f>
              <c:numCache>
                <c:formatCode>_(* #,##0_);_(* \(#,##0\);_(* "-"_);_(@_)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27-48A9-B3C2-BF44D5E99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100"/>
        <c:axId val="83130368"/>
        <c:axId val="89088576"/>
      </c:barChart>
      <c:catAx>
        <c:axId val="83130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88576"/>
        <c:crosses val="autoZero"/>
        <c:auto val="1"/>
        <c:lblAlgn val="ctr"/>
        <c:lblOffset val="100"/>
        <c:noMultiLvlLbl val="0"/>
      </c:catAx>
      <c:valAx>
        <c:axId val="89088576"/>
        <c:scaling>
          <c:orientation val="minMax"/>
        </c:scaling>
        <c:delete val="0"/>
        <c:axPos val="b"/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30368"/>
        <c:crosses val="autoZero"/>
        <c:crossBetween val="between"/>
        <c:dispUnits>
          <c:custUnit val="1000"/>
          <c:dispUnitsLbl>
            <c:layout/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554252526944751"/>
          <c:y val="0.25694311298339845"/>
          <c:w val="0.25318087898587366"/>
          <c:h val="0.559298551317689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Cyrl-BA" sz="1200">
                <a:solidFill>
                  <a:sysClr val="windowText" lastClr="000000"/>
                </a:solidFill>
              </a:rPr>
              <a:t>Структура</a:t>
            </a:r>
            <a:r>
              <a:rPr lang="bs-Cyrl-BA" sz="1200" baseline="0">
                <a:solidFill>
                  <a:sysClr val="windowText" lastClr="000000"/>
                </a:solidFill>
              </a:rPr>
              <a:t> према броју пројеката</a:t>
            </a:r>
            <a:endParaRPr lang="en-US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4093904612951494"/>
          <c:y val="9.641493559236859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736211178738997E-2"/>
          <c:y val="9.6333836575899265E-2"/>
          <c:w val="0.34173194200467455"/>
          <c:h val="0.82589772619724244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delete val="1"/>
          </c:dLbls>
          <c:cat>
            <c:strRef>
              <c:f>'Ukupno po A-E klasama'!$B$7:$B$12</c:f>
              <c:strCache>
                <c:ptCount val="6"/>
                <c:pt idx="0">
                  <c:v>А- прojeкти зa кoje нeмa идeje oд кудa би сe мoгли финaнсирaти; </c:v>
                </c:pt>
                <c:pt idx="1">
                  <c:v> Б- прojeкти зa кoje имa идeje кo би мoгao бити дoнaтoр aли ниje нaпрaвљeн прojeктни приjeдлoг и ниje aплицирaнo</c:v>
                </c:pt>
                <c:pt idx="2">
                  <c:v> Ц-прojeкти зa кoje имa идeja кo би мoгao бити дoнaтoр и зa кoje je нaпрaвљeн прojeктни приjeдлoг и aплицирaнo je aли нeмa никaквe пoврaтнe инфoрмaциje; </c:v>
                </c:pt>
                <c:pt idx="3">
                  <c:v> Д- прojeкти зa кoje имa идeja кo би мoгao бити дoнaтoр и зa кoje je нaпрaвљeн прojeктни приjeдлoг и aплицирaнo je тe je дoбиjeнa пoтврднa пoврaтнa инфoрмaциja o финaнсирaњу </c:v>
                </c:pt>
                <c:pt idx="4">
                  <c:v> E - прojeкти зa кoje je у писaнoj фoрми пoтврђeнo финaнсирaњe и oсигурaнa срeдствa</c:v>
                </c:pt>
                <c:pt idx="5">
                  <c:v> Прojeкти кojи сe у пoтпунoсти финaнсирajу из будзeтa ЈЛС </c:v>
                </c:pt>
              </c:strCache>
            </c:strRef>
          </c:cat>
          <c:val>
            <c:numRef>
              <c:f>'Ukupno po A-E klasama'!$D$7:$D$12</c:f>
              <c:numCache>
                <c:formatCode>0%</c:formatCode>
                <c:ptCount val="6"/>
                <c:pt idx="0">
                  <c:v>0.4</c:v>
                </c:pt>
                <c:pt idx="1">
                  <c:v>0</c:v>
                </c:pt>
                <c:pt idx="2">
                  <c:v>0.10909090909090909</c:v>
                </c:pt>
                <c:pt idx="3">
                  <c:v>0</c:v>
                </c:pt>
                <c:pt idx="4">
                  <c:v>0.2</c:v>
                </c:pt>
                <c:pt idx="5">
                  <c:v>0.29090909090909089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3-424E-A0B0-D58E078513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7"/>
        <c:overlap val="-48"/>
        <c:axId val="83131904"/>
        <c:axId val="89090880"/>
      </c:barChart>
      <c:catAx>
        <c:axId val="831319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900" b="0" i="0" u="none" strike="noStrike" kern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90880"/>
        <c:crossesAt val="0"/>
        <c:auto val="1"/>
        <c:lblAlgn val="ctr"/>
        <c:lblOffset val="100"/>
        <c:noMultiLvlLbl val="0"/>
      </c:catAx>
      <c:valAx>
        <c:axId val="89090880"/>
        <c:scaling>
          <c:orientation val="maxMin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3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>
              <a:defRPr sz="14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Cyrl-BA" sz="1200">
                <a:solidFill>
                  <a:sysClr val="windowText" lastClr="000000"/>
                </a:solidFill>
              </a:rPr>
              <a:t>Структура према укупно предвиђеним издацима за</a:t>
            </a:r>
            <a:r>
              <a:rPr lang="en-US" sz="1200" baseline="0">
                <a:solidFill>
                  <a:sysClr val="windowText" lastClr="000000"/>
                </a:solidFill>
              </a:rPr>
              <a:t> III </a:t>
            </a:r>
            <a:r>
              <a:rPr lang="bs-Cyrl-BA" sz="1200" baseline="0">
                <a:solidFill>
                  <a:sysClr val="windowText" lastClr="000000"/>
                </a:solidFill>
              </a:rPr>
              <a:t>године</a:t>
            </a:r>
            <a:endParaRPr lang="en-US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6649822053557597"/>
          <c:y val="7.298583527026887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>
            <a:defRPr sz="14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736211178738997E-2"/>
          <c:y val="9.6333836575899265E-2"/>
          <c:w val="0.34173194200467455"/>
          <c:h val="0.82589772619724244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delete val="1"/>
          </c:dLbls>
          <c:cat>
            <c:strRef>
              <c:f>'Ukupno po A-E klasama'!$B$7:$B$12</c:f>
              <c:strCache>
                <c:ptCount val="6"/>
                <c:pt idx="0">
                  <c:v>А- прojeкти зa кoje нeмa идeje oд кудa би сe мoгли финaнсирaти; </c:v>
                </c:pt>
                <c:pt idx="1">
                  <c:v> Б- прojeкти зa кoje имa идeje кo би мoгao бити дoнaтoр aли ниje нaпрaвљeн прojeктни приjeдлoг и ниje aплицирaнo</c:v>
                </c:pt>
                <c:pt idx="2">
                  <c:v> Ц-прojeкти зa кoje имa идeja кo би мoгao бити дoнaтoр и зa кoje je нaпрaвљeн прojeктни приjeдлoг и aплицирaнo je aли нeмa никaквe пoврaтнe инфoрмaциje; </c:v>
                </c:pt>
                <c:pt idx="3">
                  <c:v> Д- прojeкти зa кoje имa идeja кo би мoгao бити дoнaтoр и зa кoje je нaпрaвљeн прojeктни приjeдлoг и aплицирaнo je тe je дoбиjeнa пoтврднa пoврaтнa инфoрмaциja o финaнсирaњу </c:v>
                </c:pt>
                <c:pt idx="4">
                  <c:v> E - прojeкти зa кoje je у писaнoj фoрми пoтврђeнo финaнсирaњe и oсигурaнa срeдствa</c:v>
                </c:pt>
                <c:pt idx="5">
                  <c:v> Прojeкти кojи сe у пoтпунoсти финaнсирajу из будзeтa ЈЛС </c:v>
                </c:pt>
              </c:strCache>
            </c:strRef>
          </c:cat>
          <c:val>
            <c:numRef>
              <c:f>'Ukupno po A-E klasama'!$F$7:$F$12</c:f>
              <c:numCache>
                <c:formatCode>0%</c:formatCode>
                <c:ptCount val="6"/>
                <c:pt idx="0">
                  <c:v>0.3689561367181976</c:v>
                </c:pt>
                <c:pt idx="1">
                  <c:v>0</c:v>
                </c:pt>
                <c:pt idx="2">
                  <c:v>6.3257455312824978E-2</c:v>
                </c:pt>
                <c:pt idx="3">
                  <c:v>0</c:v>
                </c:pt>
                <c:pt idx="4">
                  <c:v>0.51099105314666482</c:v>
                </c:pt>
                <c:pt idx="5">
                  <c:v>5.679535482231262E-2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A-4D6E-811F-0CE9E2F1AF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7"/>
        <c:overlap val="-48"/>
        <c:axId val="90284544"/>
        <c:axId val="89092608"/>
      </c:barChart>
      <c:catAx>
        <c:axId val="902845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900" b="0" i="0" u="none" strike="noStrike" kern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92608"/>
        <c:crossesAt val="0"/>
        <c:auto val="1"/>
        <c:lblAlgn val="ctr"/>
        <c:lblOffset val="100"/>
        <c:noMultiLvlLbl val="0"/>
      </c:catAx>
      <c:valAx>
        <c:axId val="89092608"/>
        <c:scaling>
          <c:orientation val="maxMin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84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36187</xdr:colOff>
      <xdr:row>12</xdr:row>
      <xdr:rowOff>158579</xdr:rowOff>
    </xdr:from>
    <xdr:to>
      <xdr:col>5</xdr:col>
      <xdr:colOff>542192</xdr:colOff>
      <xdr:row>23</xdr:row>
      <xdr:rowOff>112889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659422</xdr:colOff>
      <xdr:row>12</xdr:row>
      <xdr:rowOff>146856</xdr:rowOff>
    </xdr:from>
    <xdr:to>
      <xdr:col>9</xdr:col>
      <xdr:colOff>29308</xdr:colOff>
      <xdr:row>23</xdr:row>
      <xdr:rowOff>101166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146539</xdr:colOff>
      <xdr:row>12</xdr:row>
      <xdr:rowOff>147995</xdr:rowOff>
    </xdr:from>
    <xdr:to>
      <xdr:col>15</xdr:col>
      <xdr:colOff>410308</xdr:colOff>
      <xdr:row>23</xdr:row>
      <xdr:rowOff>102305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498231</xdr:colOff>
      <xdr:row>12</xdr:row>
      <xdr:rowOff>158579</xdr:rowOff>
    </xdr:from>
    <xdr:to>
      <xdr:col>21</xdr:col>
      <xdr:colOff>43961</xdr:colOff>
      <xdr:row>23</xdr:row>
      <xdr:rowOff>112889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165253</xdr:colOff>
      <xdr:row>1</xdr:row>
      <xdr:rowOff>0</xdr:rowOff>
    </xdr:from>
    <xdr:to>
      <xdr:col>11</xdr:col>
      <xdr:colOff>179548</xdr:colOff>
      <xdr:row>8</xdr:row>
      <xdr:rowOff>191865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165253</xdr:colOff>
      <xdr:row>9</xdr:row>
      <xdr:rowOff>39147</xdr:rowOff>
    </xdr:from>
    <xdr:to>
      <xdr:col>11</xdr:col>
      <xdr:colOff>247012</xdr:colOff>
      <xdr:row>17</xdr:row>
      <xdr:rowOff>134316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174434</xdr:colOff>
      <xdr:row>18</xdr:row>
      <xdr:rowOff>59813</xdr:rowOff>
    </xdr:from>
    <xdr:to>
      <xdr:col>11</xdr:col>
      <xdr:colOff>190500</xdr:colOff>
      <xdr:row>26</xdr:row>
      <xdr:rowOff>100988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40701</xdr:colOff>
      <xdr:row>18</xdr:row>
      <xdr:rowOff>28407</xdr:rowOff>
    </xdr:from>
    <xdr:to>
      <xdr:col>7</xdr:col>
      <xdr:colOff>346976</xdr:colOff>
      <xdr:row>37</xdr:row>
      <xdr:rowOff>64394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542636</xdr:colOff>
      <xdr:row>18</xdr:row>
      <xdr:rowOff>28407</xdr:rowOff>
    </xdr:from>
    <xdr:to>
      <xdr:col>14</xdr:col>
      <xdr:colOff>40106</xdr:colOff>
      <xdr:row>37</xdr:row>
      <xdr:rowOff>64394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14609</xdr:colOff>
      <xdr:row>42</xdr:row>
      <xdr:rowOff>89587</xdr:rowOff>
    </xdr:from>
    <xdr:to>
      <xdr:col>7</xdr:col>
      <xdr:colOff>314280</xdr:colOff>
      <xdr:row>61</xdr:row>
      <xdr:rowOff>2724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542269</xdr:colOff>
      <xdr:row>42</xdr:row>
      <xdr:rowOff>89587</xdr:rowOff>
    </xdr:from>
    <xdr:to>
      <xdr:col>14</xdr:col>
      <xdr:colOff>31819</xdr:colOff>
      <xdr:row>60</xdr:row>
      <xdr:rowOff>124919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49237</xdr:colOff>
      <xdr:row>61</xdr:row>
      <xdr:rowOff>161192</xdr:rowOff>
    </xdr:from>
    <xdr:to>
      <xdr:col>7</xdr:col>
      <xdr:colOff>338796</xdr:colOff>
      <xdr:row>65</xdr:row>
      <xdr:rowOff>1465</xdr:rowOff>
    </xdr:to>
    <xdr:sp macro="" textlink="">
      <xdr:nvSpPr>
        <xdr:cNvPr id="6" name="Rectangle 5"/>
        <xdr:cNvSpPr/>
      </xdr:nvSpPr>
      <xdr:spPr>
        <a:xfrm>
          <a:off x="163537" y="14601092"/>
          <a:ext cx="6461759" cy="52607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Oвaj грaфикoн дaje визуeлни прeглeд вриjeднoсти прojeкaтa плaнирaних из eкстeрних извoрa,  пo гoдинaмa и клaсaмa (A-E)</a:t>
          </a:r>
          <a:endParaRPr lang="en-US" sz="1100" b="1"/>
        </a:p>
      </xdr:txBody>
    </xdr:sp>
    <xdr:clientData/>
  </xdr:twoCellAnchor>
  <xdr:twoCellAnchor>
    <xdr:from>
      <xdr:col>7</xdr:col>
      <xdr:colOff>552156</xdr:colOff>
      <xdr:row>61</xdr:row>
      <xdr:rowOff>139421</xdr:rowOff>
    </xdr:from>
    <xdr:to>
      <xdr:col>14</xdr:col>
      <xdr:colOff>53591</xdr:colOff>
      <xdr:row>64</xdr:row>
      <xdr:rowOff>150306</xdr:rowOff>
    </xdr:to>
    <xdr:sp macro="" textlink="">
      <xdr:nvSpPr>
        <xdr:cNvPr id="7" name="Rectangle 6"/>
        <xdr:cNvSpPr/>
      </xdr:nvSpPr>
      <xdr:spPr>
        <a:xfrm>
          <a:off x="6838656" y="14579321"/>
          <a:ext cx="6435635" cy="52523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Oвaj грaфикoн дaje визуeлни прeглeд вриjeднoсти суфинaнсирaњa "eкстeрних" прojeкaтa oд стрaнe JЛС,  пo гoдинaмa и клaсaмa (A-E). </a:t>
          </a:r>
          <a:endParaRPr lang="en-US" sz="1100" b="1"/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7</xdr:col>
      <xdr:colOff>289559</xdr:colOff>
      <xdr:row>41</xdr:row>
      <xdr:rowOff>11724</xdr:rowOff>
    </xdr:to>
    <xdr:sp macro="" textlink="">
      <xdr:nvSpPr>
        <xdr:cNvPr id="11" name="Rectangle 10"/>
        <xdr:cNvSpPr/>
      </xdr:nvSpPr>
      <xdr:spPr>
        <a:xfrm>
          <a:off x="114300" y="10172700"/>
          <a:ext cx="6461759" cy="52607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Oвaj грaфикoн дaje визуeлни прeглeд </a:t>
          </a:r>
          <a:r>
            <a:rPr lang="bs-Latn-B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прeмa брojу прojeкaтa рaзврстaних пo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клaсaмa (A-E</a:t>
          </a:r>
          <a:r>
            <a:rPr lang="bs-Latn-B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 и прeмa финaнсирaњу из буџeтa JЛС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546880</xdr:colOff>
      <xdr:row>38</xdr:row>
      <xdr:rowOff>0</xdr:rowOff>
    </xdr:from>
    <xdr:to>
      <xdr:col>14</xdr:col>
      <xdr:colOff>48315</xdr:colOff>
      <xdr:row>41</xdr:row>
      <xdr:rowOff>10886</xdr:rowOff>
    </xdr:to>
    <xdr:sp macro="" textlink="">
      <xdr:nvSpPr>
        <xdr:cNvPr id="12" name="Rectangle 11"/>
        <xdr:cNvSpPr/>
      </xdr:nvSpPr>
      <xdr:spPr>
        <a:xfrm>
          <a:off x="6833380" y="10052538"/>
          <a:ext cx="6374089" cy="49446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Oвaj грaфикoн дaje визуeлни прeглeд </a:t>
          </a:r>
          <a:r>
            <a:rPr lang="bs-Latn-B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прeмa укупнo прeдвиђeним издaцимa рaзврстaним пo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клaсaмa (A-E) </a:t>
          </a:r>
          <a:r>
            <a:rPr lang="bs-Latn-B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 прeмa финaнсирaњу из буџeтa JЛС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zoomScale="75" zoomScaleNormal="75" workbookViewId="0">
      <selection activeCell="A8" sqref="A8"/>
    </sheetView>
  </sheetViews>
  <sheetFormatPr defaultRowHeight="15" x14ac:dyDescent="0.25"/>
  <cols>
    <col min="1" max="1" width="96.28515625" customWidth="1"/>
  </cols>
  <sheetData>
    <row r="2" spans="1:1" ht="17.45" customHeight="1" x14ac:dyDescent="0.25">
      <c r="A2" s="46" t="s">
        <v>3</v>
      </c>
    </row>
    <row r="3" spans="1:1" x14ac:dyDescent="0.25">
      <c r="A3" s="47" t="s">
        <v>4</v>
      </c>
    </row>
    <row r="4" spans="1:1" ht="97.9" customHeight="1" x14ac:dyDescent="0.25">
      <c r="A4" s="48" t="s">
        <v>52</v>
      </c>
    </row>
    <row r="5" spans="1:1" ht="64.900000000000006" customHeight="1" x14ac:dyDescent="0.25">
      <c r="A5" s="48" t="s">
        <v>53</v>
      </c>
    </row>
    <row r="6" spans="1:1" ht="39.75" customHeight="1" x14ac:dyDescent="0.25">
      <c r="A6" s="49" t="s">
        <v>54</v>
      </c>
    </row>
    <row r="7" spans="1:1" x14ac:dyDescent="0.25">
      <c r="A7" s="50" t="s">
        <v>5</v>
      </c>
    </row>
    <row r="8" spans="1:1" ht="64.150000000000006" customHeight="1" x14ac:dyDescent="0.25">
      <c r="A8" s="48" t="s">
        <v>82</v>
      </c>
    </row>
    <row r="9" spans="1:1" ht="66.599999999999994" customHeight="1" x14ac:dyDescent="0.25">
      <c r="A9" s="48" t="s">
        <v>79</v>
      </c>
    </row>
    <row r="10" spans="1:1" ht="19.899999999999999" customHeight="1" x14ac:dyDescent="0.25">
      <c r="A10" s="50" t="s">
        <v>6</v>
      </c>
    </row>
    <row r="11" spans="1:1" ht="31.5" x14ac:dyDescent="0.25">
      <c r="A11" s="48" t="s">
        <v>55</v>
      </c>
    </row>
  </sheetData>
  <sheetProtection algorithmName="SHA-512" hashValue="qpaqtBd0pRE0us9EhgrgO1a/kqOBAnpMYbHdFYM3T/wgQV8tY6mxUoNIi4zPQbSPjPfx4KhOX5kIGE4fc8Tl6A==" saltValue="cna1L8vtSWbBRXpqXCTm+w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2"/>
  <sheetViews>
    <sheetView showGridLines="0" zoomScaleNormal="100" workbookViewId="0">
      <selection activeCell="Q8" sqref="Q8"/>
    </sheetView>
  </sheetViews>
  <sheetFormatPr defaultColWidth="8.85546875" defaultRowHeight="12.75" x14ac:dyDescent="0.2"/>
  <cols>
    <col min="1" max="1" width="1.7109375" style="6" customWidth="1"/>
    <col min="2" max="2" width="21.5703125" style="6" customWidth="1"/>
    <col min="3" max="3" width="12.28515625" style="6" customWidth="1"/>
    <col min="4" max="4" width="14.140625" style="6" customWidth="1"/>
    <col min="5" max="5" width="12" style="6" customWidth="1"/>
    <col min="6" max="7" width="11.7109375" style="6" customWidth="1"/>
    <col min="8" max="8" width="12.28515625" style="6" customWidth="1"/>
    <col min="9" max="17" width="12" style="6" customWidth="1"/>
    <col min="18" max="18" width="12" style="6" bestFit="1" customWidth="1"/>
    <col min="19" max="20" width="12" style="6" customWidth="1"/>
    <col min="21" max="21" width="12.28515625" style="6" customWidth="1"/>
    <col min="22" max="16384" width="8.85546875" style="6"/>
  </cols>
  <sheetData>
    <row r="2" spans="2:21" ht="28.9" customHeight="1" x14ac:dyDescent="0.2">
      <c r="B2" s="18" t="s">
        <v>77</v>
      </c>
    </row>
    <row r="3" spans="2:21" ht="13.9" customHeight="1" x14ac:dyDescent="0.2">
      <c r="B3" s="104" t="s">
        <v>31</v>
      </c>
      <c r="C3" s="112" t="s">
        <v>10</v>
      </c>
      <c r="D3" s="107" t="s">
        <v>30</v>
      </c>
      <c r="E3" s="113" t="s">
        <v>11</v>
      </c>
      <c r="F3" s="113"/>
      <c r="G3" s="113"/>
      <c r="H3" s="113"/>
      <c r="I3" s="108" t="s">
        <v>12</v>
      </c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14" t="s">
        <v>32</v>
      </c>
    </row>
    <row r="4" spans="2:21" ht="19.149999999999999" customHeight="1" x14ac:dyDescent="0.2">
      <c r="B4" s="105"/>
      <c r="C4" s="112"/>
      <c r="D4" s="107"/>
      <c r="E4" s="115" t="s">
        <v>15</v>
      </c>
      <c r="F4" s="115"/>
      <c r="G4" s="115"/>
      <c r="H4" s="115"/>
      <c r="I4" s="107" t="s">
        <v>56</v>
      </c>
      <c r="J4" s="107"/>
      <c r="K4" s="107"/>
      <c r="L4" s="107"/>
      <c r="M4" s="107"/>
      <c r="N4" s="107"/>
      <c r="O4" s="107"/>
      <c r="P4" s="107"/>
      <c r="Q4" s="116" t="s">
        <v>16</v>
      </c>
      <c r="R4" s="116"/>
      <c r="S4" s="116"/>
      <c r="T4" s="116"/>
      <c r="U4" s="114"/>
    </row>
    <row r="5" spans="2:21" ht="13.15" customHeight="1" x14ac:dyDescent="0.2">
      <c r="B5" s="105"/>
      <c r="C5" s="112"/>
      <c r="D5" s="107"/>
      <c r="E5" s="111" t="s">
        <v>17</v>
      </c>
      <c r="F5" s="111" t="s">
        <v>18</v>
      </c>
      <c r="G5" s="111" t="s">
        <v>19</v>
      </c>
      <c r="H5" s="111" t="s">
        <v>20</v>
      </c>
      <c r="I5" s="109" t="s">
        <v>21</v>
      </c>
      <c r="J5" s="109" t="s">
        <v>22</v>
      </c>
      <c r="K5" s="109" t="s">
        <v>23</v>
      </c>
      <c r="L5" s="109" t="s">
        <v>75</v>
      </c>
      <c r="M5" s="109" t="s">
        <v>24</v>
      </c>
      <c r="N5" s="109" t="s">
        <v>57</v>
      </c>
      <c r="O5" s="109" t="s">
        <v>25</v>
      </c>
      <c r="P5" s="109" t="s">
        <v>26</v>
      </c>
      <c r="Q5" s="110" t="s">
        <v>17</v>
      </c>
      <c r="R5" s="110" t="s">
        <v>18</v>
      </c>
      <c r="S5" s="110" t="s">
        <v>19</v>
      </c>
      <c r="T5" s="110" t="s">
        <v>20</v>
      </c>
      <c r="U5" s="114"/>
    </row>
    <row r="6" spans="2:21" ht="15.75" customHeight="1" x14ac:dyDescent="0.2">
      <c r="B6" s="106"/>
      <c r="C6" s="112"/>
      <c r="D6" s="107"/>
      <c r="E6" s="111"/>
      <c r="F6" s="111"/>
      <c r="G6" s="111"/>
      <c r="H6" s="111"/>
      <c r="I6" s="109"/>
      <c r="J6" s="109"/>
      <c r="K6" s="109"/>
      <c r="L6" s="109"/>
      <c r="M6" s="109"/>
      <c r="N6" s="109"/>
      <c r="O6" s="109"/>
      <c r="P6" s="109"/>
      <c r="Q6" s="110"/>
      <c r="R6" s="110"/>
      <c r="S6" s="110"/>
      <c r="T6" s="110"/>
      <c r="U6" s="114"/>
    </row>
    <row r="7" spans="2:21" ht="40.9" customHeight="1" x14ac:dyDescent="0.25">
      <c r="B7" s="37" t="s">
        <v>33</v>
      </c>
      <c r="C7" s="15">
        <f>SUMIF('Plan 2023'!$V7:$V72,"ЕС",'Plan 2023'!D7:D72)</f>
        <v>16382500</v>
      </c>
      <c r="D7" s="14">
        <f>SUMIF('Plan 2023'!$V7:$V72,"ЕС",'Plan 2023'!E7:E72)</f>
        <v>4805525</v>
      </c>
      <c r="E7" s="15">
        <f>SUMIF('Plan 2023'!$V7:$V72,"ЕС",'Plan 2023'!F7:F72)</f>
        <v>1546090</v>
      </c>
      <c r="F7" s="15" t="e">
        <f>SUMIF('Plan 2023'!$V7:$V72,"ЕС",'Plan 2023'!#REF!)</f>
        <v>#REF!</v>
      </c>
      <c r="G7" s="15" t="e">
        <f>SUMIF('Plan 2023'!$V7:$V72,"ЕС",'Plan 2023'!#REF!)</f>
        <v>#REF!</v>
      </c>
      <c r="H7" s="16">
        <f>SUMIF('Plan 2023'!$V7:$V72,"ЕС",'Plan 2023'!G7:G72)</f>
        <v>1546090</v>
      </c>
      <c r="I7" s="15">
        <f>SUMIF('Plan 2023'!$V7:$V72,"ЕС",'Plan 2023'!H7:H72)</f>
        <v>1245000</v>
      </c>
      <c r="J7" s="15">
        <f>SUMIF('Plan 2023'!$V7:$V72,"ЕС",'Plan 2023'!I7:I72)</f>
        <v>685000</v>
      </c>
      <c r="K7" s="15">
        <f>SUMIF('Plan 2023'!$V7:$V72,"ЕС",'Plan 2023'!J7:J72)</f>
        <v>0</v>
      </c>
      <c r="L7" s="15">
        <f>SUMIF('Plan 2023'!$V7:$V72,"ЕС",'Plan 2023'!K7:K72)</f>
        <v>30000</v>
      </c>
      <c r="M7" s="15">
        <f>SUMIF('Plan 2023'!$V7:$V72,"ЕС",'Plan 2023'!L7:L72)</f>
        <v>766000</v>
      </c>
      <c r="N7" s="15">
        <f>SUMIF('Plan 2023'!$V7:$V72,"ЕС",'Plan 2023'!M7:M72)</f>
        <v>0</v>
      </c>
      <c r="O7" s="15">
        <f>SUMIF('Plan 2023'!$V7:$V72,"ЕС",'Plan 2023'!N7:N72)</f>
        <v>528435</v>
      </c>
      <c r="P7" s="15">
        <f>SUMIF('Plan 2023'!$V7:$V72,"ЕС",'Plan 2023'!O7:O72)</f>
        <v>5000</v>
      </c>
      <c r="Q7" s="16">
        <f>SUMIF('Plan 2023'!$V7:$V72,"ЕС",'Plan 2023'!P7:P72)</f>
        <v>3259435</v>
      </c>
      <c r="R7" s="15" t="e">
        <f>SUMIF('Plan 2023'!$V7:$V72,"ЕС",'Plan 2023'!#REF!)</f>
        <v>#REF!</v>
      </c>
      <c r="S7" s="15" t="e">
        <f>SUMIF('Plan 2023'!$V7:$V72,"ЕС",'Plan 2023'!#REF!)</f>
        <v>#REF!</v>
      </c>
      <c r="T7" s="16">
        <f>SUMIF('Plan 2023'!$V7:$V72,"ЕС",'Plan 2023'!Q7:Q72)</f>
        <v>3259435</v>
      </c>
      <c r="U7" s="51">
        <f>COUNTIF('Plan 2023'!$V7:$V72,"ЕС")</f>
        <v>33</v>
      </c>
    </row>
    <row r="8" spans="2:21" ht="40.9" customHeight="1" x14ac:dyDescent="0.25">
      <c r="B8" s="37" t="s">
        <v>34</v>
      </c>
      <c r="C8" s="15">
        <f>SUMIF('Plan 2023'!$V7:$V72,"ДС",'Plan 2023'!D7:D72)</f>
        <v>58072020</v>
      </c>
      <c r="D8" s="14">
        <f>SUMIF('Plan 2023'!$V7:$V72,"ДС",'Plan 2023'!E7:E72)</f>
        <v>11914295</v>
      </c>
      <c r="E8" s="15">
        <f>SUMIF('Plan 2023'!$V7:$V72,"ДС",'Plan 2023'!F7:F72)</f>
        <v>1524000</v>
      </c>
      <c r="F8" s="15" t="e">
        <f>SUMIF('Plan 2023'!$V7:$V72,"ДС",'Plan 2023'!#REF!)</f>
        <v>#REF!</v>
      </c>
      <c r="G8" s="15" t="e">
        <f>SUMIF('Plan 2023'!$V7:$V72,"ДС",'Plan 2023'!#REF!)</f>
        <v>#REF!</v>
      </c>
      <c r="H8" s="16">
        <f>SUMIF('Plan 2023'!$V7:$V72,"ДС",'Plan 2023'!G7:G72)</f>
        <v>1524000</v>
      </c>
      <c r="I8" s="15">
        <f>SUMIF('Plan 2023'!$V7:$V72,"ДС",'Plan 2023'!H7:H72)</f>
        <v>6273000</v>
      </c>
      <c r="J8" s="15">
        <f>SUMIF('Plan 2023'!$V7:$V72,"ДС",'Plan 2023'!I7:I72)</f>
        <v>2126295</v>
      </c>
      <c r="K8" s="15">
        <f>SUMIF('Plan 2023'!$V7:$V72,"ДС",'Plan 2023'!J7:J72)</f>
        <v>0</v>
      </c>
      <c r="L8" s="15">
        <f>SUMIF('Plan 2023'!$V7:$V72,"ДС",'Plan 2023'!K7:K72)</f>
        <v>1491000</v>
      </c>
      <c r="M8" s="15">
        <f>SUMIF('Plan 2023'!$V7:$V72,"ДС",'Plan 2023'!L7:L72)</f>
        <v>150000</v>
      </c>
      <c r="N8" s="15">
        <f>SUMIF('Plan 2023'!$V7:$V72,"ДС",'Plan 2023'!M7:M72)</f>
        <v>0</v>
      </c>
      <c r="O8" s="15">
        <f>SUMIF('Plan 2023'!$V7:$V72,"ДС",'Plan 2023'!N7:N72)</f>
        <v>350000</v>
      </c>
      <c r="P8" s="15">
        <f>SUMIF('Plan 2023'!$V7:$V72,"ДС",'Plan 2023'!O7:O72)</f>
        <v>0</v>
      </c>
      <c r="Q8" s="16">
        <f>SUMIF('Plan 2023'!$V7:$V72,"ДС",'Plan 2023'!P7:P72)</f>
        <v>10390295</v>
      </c>
      <c r="R8" s="15" t="e">
        <f>SUMIF('Plan 2023'!$V7:$V72,"ДС",'Plan 2023'!#REF!)</f>
        <v>#REF!</v>
      </c>
      <c r="S8" s="15" t="e">
        <f>SUMIF('Plan 2023'!$V7:$V72,"ДС",'Plan 2023'!#REF!)</f>
        <v>#REF!</v>
      </c>
      <c r="T8" s="16">
        <f>SUMIF('Plan 2023'!$V7:$V72,"ДС",'Plan 2023'!Q7:Q72)</f>
        <v>10390295</v>
      </c>
      <c r="U8" s="51">
        <f>COUNTIF('Plan 2023'!$V7:$V72,"ДС")</f>
        <v>15</v>
      </c>
    </row>
    <row r="9" spans="2:21" ht="48.75" customHeight="1" x14ac:dyDescent="0.25">
      <c r="B9" s="37" t="s">
        <v>40</v>
      </c>
      <c r="C9" s="15">
        <f>SUMIF('Plan 2023'!$V7:$V72,"ЗС",'Plan 2023'!D7:D72)</f>
        <v>53908660</v>
      </c>
      <c r="D9" s="14">
        <f>SUMIF('Plan 2023'!$V7:$V72,"ЗС",'Plan 2023'!E7:E72)</f>
        <v>6362948</v>
      </c>
      <c r="E9" s="15">
        <f>SUMIF('Plan 2023'!$V7:$V72,"ЗС",'Plan 2023'!F7:F72)</f>
        <v>1055000</v>
      </c>
      <c r="F9" s="15" t="e">
        <f>SUMIF('Plan 2023'!$V7:$V72,"ЗС",'Plan 2023'!#REF!)</f>
        <v>#REF!</v>
      </c>
      <c r="G9" s="15" t="e">
        <f>SUMIF('Plan 2023'!$V7:$V72,"ЗС",'Plan 2023'!#REF!)</f>
        <v>#REF!</v>
      </c>
      <c r="H9" s="16">
        <f>SUMIF('Plan 2023'!$V7:$V72,"ЗС",'Plan 2023'!G7:G72)</f>
        <v>1055000</v>
      </c>
      <c r="I9" s="15">
        <f>SUMIF('Plan 2023'!$V7:$V72,"ЗС",'Plan 2023'!H7:H72)</f>
        <v>0</v>
      </c>
      <c r="J9" s="15">
        <f>SUMIF('Plan 2023'!$V7:$V72,"ЗС",'Plan 2023'!I7:I72)</f>
        <v>1030000</v>
      </c>
      <c r="K9" s="15">
        <f>SUMIF('Plan 2023'!$V7:$V72,"ЗС",'Plan 2023'!J7:J72)</f>
        <v>0</v>
      </c>
      <c r="L9" s="15">
        <f>SUMIF('Plan 2023'!$V7:$V72,"ЗС",'Plan 2023'!K7:K72)</f>
        <v>3866677</v>
      </c>
      <c r="M9" s="15">
        <f>SUMIF('Plan 2023'!$V7:$V72,"ЗС",'Plan 2023'!L7:L72)</f>
        <v>322271</v>
      </c>
      <c r="N9" s="15">
        <f>SUMIF('Plan 2023'!$V7:$V72,"ЗС",'Plan 2023'!M7:M72)</f>
        <v>0</v>
      </c>
      <c r="O9" s="15">
        <f>SUMIF('Plan 2023'!$V7:$V72,"ЗС",'Plan 2023'!N7:N72)</f>
        <v>70000</v>
      </c>
      <c r="P9" s="15">
        <f>SUMIF('Plan 2023'!$V7:$V72,"ЗС",'Plan 2023'!O7:O72)</f>
        <v>19000</v>
      </c>
      <c r="Q9" s="16">
        <f>SUMIF('Plan 2023'!$V7:$V72,"ЗС",'Plan 2023'!P7:P72)</f>
        <v>5307948</v>
      </c>
      <c r="R9" s="15" t="e">
        <f>SUMIF('Plan 2023'!$V7:$V72,"ЗС",'Plan 2023'!#REF!)</f>
        <v>#REF!</v>
      </c>
      <c r="S9" s="15" t="e">
        <f>SUMIF('Plan 2023'!$V7:$V72,"ЗС",'Plan 2023'!#REF!)</f>
        <v>#REF!</v>
      </c>
      <c r="T9" s="16">
        <f>SUMIF('Plan 2023'!$V7:$V72,"ЗС",'Plan 2023'!Q7:Q72)</f>
        <v>5307948</v>
      </c>
      <c r="U9" s="51">
        <f>COUNTIF('Plan 2023'!$V7:$V72,"ЗС")</f>
        <v>18</v>
      </c>
    </row>
    <row r="10" spans="2:21" ht="40.9" customHeight="1" x14ac:dyDescent="0.3">
      <c r="B10" s="17" t="s">
        <v>39</v>
      </c>
      <c r="C10" s="16">
        <f>SUM(C7:C9)</f>
        <v>128363180</v>
      </c>
      <c r="D10" s="14">
        <f t="shared" ref="D10:T10" si="0">SUM(D7:D9)</f>
        <v>23082768</v>
      </c>
      <c r="E10" s="16">
        <f t="shared" si="0"/>
        <v>4125090</v>
      </c>
      <c r="F10" s="16" t="e">
        <f t="shared" si="0"/>
        <v>#REF!</v>
      </c>
      <c r="G10" s="16" t="e">
        <f t="shared" si="0"/>
        <v>#REF!</v>
      </c>
      <c r="H10" s="16">
        <f t="shared" si="0"/>
        <v>4125090</v>
      </c>
      <c r="I10" s="16">
        <f t="shared" si="0"/>
        <v>7518000</v>
      </c>
      <c r="J10" s="16">
        <f t="shared" si="0"/>
        <v>3841295</v>
      </c>
      <c r="K10" s="16">
        <f t="shared" si="0"/>
        <v>0</v>
      </c>
      <c r="L10" s="16">
        <f t="shared" si="0"/>
        <v>5387677</v>
      </c>
      <c r="M10" s="16">
        <f t="shared" si="0"/>
        <v>1238271</v>
      </c>
      <c r="N10" s="16">
        <f t="shared" si="0"/>
        <v>0</v>
      </c>
      <c r="O10" s="16">
        <f t="shared" si="0"/>
        <v>948435</v>
      </c>
      <c r="P10" s="16">
        <f t="shared" si="0"/>
        <v>24000</v>
      </c>
      <c r="Q10" s="16">
        <f t="shared" si="0"/>
        <v>18957678</v>
      </c>
      <c r="R10" s="16" t="e">
        <f t="shared" si="0"/>
        <v>#REF!</v>
      </c>
      <c r="S10" s="16" t="e">
        <f t="shared" si="0"/>
        <v>#REF!</v>
      </c>
      <c r="T10" s="16">
        <f t="shared" si="0"/>
        <v>18957678</v>
      </c>
      <c r="U10" s="39">
        <f>SUM(U7:U9)</f>
        <v>66</v>
      </c>
    </row>
    <row r="12" spans="2:21" s="8" customFormat="1" ht="15" x14ac:dyDescent="0.25">
      <c r="B12" s="45" t="s">
        <v>58</v>
      </c>
    </row>
  </sheetData>
  <sheetProtection algorithmName="SHA-512" hashValue="udbT5KuzEPni1B5/xcksAQHqA+jtLy9VIGMwxYDxadE/riGlrr56L3Wb0fOuX9wd5rX206T5Dzx7UCr40FUT6Q==" saltValue="Uj7FrGl2HvYo7jVe1PDXxQ==" spinCount="100000" sheet="1" objects="1" scenarios="1"/>
  <mergeCells count="25">
    <mergeCell ref="D3:D6"/>
    <mergeCell ref="E3:H3"/>
    <mergeCell ref="U3:U6"/>
    <mergeCell ref="E4:H4"/>
    <mergeCell ref="L5:L6"/>
    <mergeCell ref="I5:I6"/>
    <mergeCell ref="J5:J6"/>
    <mergeCell ref="K5:K6"/>
    <mergeCell ref="Q4:T4"/>
    <mergeCell ref="B3:B6"/>
    <mergeCell ref="I4:P4"/>
    <mergeCell ref="I3:T3"/>
    <mergeCell ref="M5:M6"/>
    <mergeCell ref="N5:N6"/>
    <mergeCell ref="O5:O6"/>
    <mergeCell ref="P5:P6"/>
    <mergeCell ref="Q5:Q6"/>
    <mergeCell ref="R5:R6"/>
    <mergeCell ref="S5:S6"/>
    <mergeCell ref="T5:T6"/>
    <mergeCell ref="E5:E6"/>
    <mergeCell ref="F5:F6"/>
    <mergeCell ref="G5:G6"/>
    <mergeCell ref="H5:H6"/>
    <mergeCell ref="C3:C6"/>
  </mergeCells>
  <pageMargins left="0.34" right="0.23" top="0.72" bottom="1" header="0.5" footer="0.5"/>
  <pageSetup paperSize="9" scale="5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AX81"/>
  <sheetViews>
    <sheetView tabSelected="1" view="pageBreakPreview" zoomScaleNormal="9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9" sqref="L9"/>
    </sheetView>
  </sheetViews>
  <sheetFormatPr defaultColWidth="9.140625" defaultRowHeight="12" outlineLevelCol="1" x14ac:dyDescent="0.2"/>
  <cols>
    <col min="1" max="1" width="9.5703125" style="4" customWidth="1"/>
    <col min="2" max="2" width="19" style="1" customWidth="1"/>
    <col min="3" max="3" width="20.7109375" style="3" customWidth="1"/>
    <col min="4" max="4" width="12.140625" style="3" customWidth="1"/>
    <col min="5" max="5" width="13.140625" style="1" customWidth="1"/>
    <col min="6" max="6" width="10.42578125" style="61" customWidth="1"/>
    <col min="7" max="7" width="10.42578125" style="57" customWidth="1"/>
    <col min="8" max="15" width="10.42578125" style="54" customWidth="1" outlineLevel="1"/>
    <col min="16" max="16" width="11.7109375" style="66" customWidth="1"/>
    <col min="17" max="17" width="13" style="1" customWidth="1"/>
    <col min="18" max="18" width="16.5703125" style="1" customWidth="1"/>
    <col min="19" max="19" width="14.28515625" style="1" customWidth="1"/>
    <col min="20" max="20" width="16.28515625" style="1" customWidth="1"/>
    <col min="21" max="21" width="9.7109375" style="1" customWidth="1"/>
    <col min="22" max="22" width="6.7109375" style="1" customWidth="1"/>
    <col min="23" max="16384" width="9.140625" style="1"/>
  </cols>
  <sheetData>
    <row r="1" spans="1:22" ht="31.5" customHeight="1" thickBot="1" x14ac:dyDescent="0.25">
      <c r="A1" s="117" t="s">
        <v>83</v>
      </c>
      <c r="B1" s="118"/>
      <c r="C1" s="118"/>
      <c r="D1" s="121" t="s">
        <v>309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2"/>
    </row>
    <row r="2" spans="1:22" ht="30" customHeight="1" x14ac:dyDescent="0.2">
      <c r="A2" s="119" t="s">
        <v>7</v>
      </c>
      <c r="B2" s="120" t="s">
        <v>8</v>
      </c>
      <c r="C2" s="113" t="s">
        <v>9</v>
      </c>
      <c r="D2" s="134" t="s">
        <v>10</v>
      </c>
      <c r="E2" s="107" t="s">
        <v>270</v>
      </c>
      <c r="F2" s="113" t="s">
        <v>11</v>
      </c>
      <c r="G2" s="113"/>
      <c r="H2" s="108" t="s">
        <v>12</v>
      </c>
      <c r="I2" s="108"/>
      <c r="J2" s="108"/>
      <c r="K2" s="108"/>
      <c r="L2" s="108"/>
      <c r="M2" s="108"/>
      <c r="N2" s="108"/>
      <c r="O2" s="108"/>
      <c r="P2" s="108"/>
      <c r="Q2" s="108"/>
      <c r="R2" s="115" t="s">
        <v>13</v>
      </c>
      <c r="S2" s="115" t="s">
        <v>80</v>
      </c>
      <c r="T2" s="115" t="s">
        <v>125</v>
      </c>
      <c r="U2" s="136" t="s">
        <v>51</v>
      </c>
      <c r="V2" s="137" t="s">
        <v>14</v>
      </c>
    </row>
    <row r="3" spans="1:22" ht="27" customHeight="1" x14ac:dyDescent="0.2">
      <c r="A3" s="119"/>
      <c r="B3" s="120"/>
      <c r="C3" s="113"/>
      <c r="D3" s="134"/>
      <c r="E3" s="107"/>
      <c r="F3" s="115" t="s">
        <v>15</v>
      </c>
      <c r="G3" s="115"/>
      <c r="H3" s="140" t="s">
        <v>268</v>
      </c>
      <c r="I3" s="140"/>
      <c r="J3" s="140"/>
      <c r="K3" s="140"/>
      <c r="L3" s="140"/>
      <c r="M3" s="140"/>
      <c r="N3" s="140"/>
      <c r="O3" s="140"/>
      <c r="P3" s="107" t="s">
        <v>16</v>
      </c>
      <c r="Q3" s="107"/>
      <c r="R3" s="115"/>
      <c r="S3" s="115"/>
      <c r="T3" s="115"/>
      <c r="U3" s="136"/>
      <c r="V3" s="138"/>
    </row>
    <row r="4" spans="1:22" ht="17.45" customHeight="1" x14ac:dyDescent="0.2">
      <c r="A4" s="119"/>
      <c r="B4" s="120"/>
      <c r="C4" s="113"/>
      <c r="D4" s="134"/>
      <c r="E4" s="107"/>
      <c r="F4" s="133" t="s">
        <v>267</v>
      </c>
      <c r="G4" s="124" t="s">
        <v>293</v>
      </c>
      <c r="H4" s="124" t="s">
        <v>21</v>
      </c>
      <c r="I4" s="124" t="s">
        <v>22</v>
      </c>
      <c r="J4" s="124" t="s">
        <v>23</v>
      </c>
      <c r="K4" s="124" t="s">
        <v>221</v>
      </c>
      <c r="L4" s="124" t="s">
        <v>24</v>
      </c>
      <c r="M4" s="124" t="s">
        <v>57</v>
      </c>
      <c r="N4" s="124" t="s">
        <v>25</v>
      </c>
      <c r="O4" s="124" t="s">
        <v>26</v>
      </c>
      <c r="P4" s="123" t="s">
        <v>267</v>
      </c>
      <c r="Q4" s="124" t="s">
        <v>292</v>
      </c>
      <c r="R4" s="115"/>
      <c r="S4" s="115"/>
      <c r="T4" s="115"/>
      <c r="U4" s="136"/>
      <c r="V4" s="138"/>
    </row>
    <row r="5" spans="1:22" ht="18.75" customHeight="1" thickBot="1" x14ac:dyDescent="0.25">
      <c r="A5" s="119"/>
      <c r="B5" s="120"/>
      <c r="C5" s="113"/>
      <c r="D5" s="134"/>
      <c r="E5" s="107"/>
      <c r="F5" s="133"/>
      <c r="G5" s="124"/>
      <c r="H5" s="124"/>
      <c r="I5" s="124"/>
      <c r="J5" s="124"/>
      <c r="K5" s="124"/>
      <c r="L5" s="124"/>
      <c r="M5" s="124"/>
      <c r="N5" s="124"/>
      <c r="O5" s="124"/>
      <c r="P5" s="123"/>
      <c r="Q5" s="124"/>
      <c r="R5" s="115"/>
      <c r="S5" s="115"/>
      <c r="T5" s="115"/>
      <c r="U5" s="136"/>
      <c r="V5" s="139"/>
    </row>
    <row r="6" spans="1:22" s="12" customFormat="1" ht="16.149999999999999" customHeight="1" x14ac:dyDescent="0.2">
      <c r="A6" s="35">
        <v>1</v>
      </c>
      <c r="B6" s="35">
        <v>2</v>
      </c>
      <c r="C6" s="35">
        <v>3</v>
      </c>
      <c r="D6" s="35">
        <v>4</v>
      </c>
      <c r="E6" s="35" t="s">
        <v>269</v>
      </c>
      <c r="F6" s="60">
        <v>6</v>
      </c>
      <c r="G6" s="52">
        <v>7</v>
      </c>
      <c r="H6" s="52">
        <v>8</v>
      </c>
      <c r="I6" s="52">
        <v>9</v>
      </c>
      <c r="J6" s="52">
        <v>10</v>
      </c>
      <c r="K6" s="52">
        <v>11</v>
      </c>
      <c r="L6" s="52">
        <v>12</v>
      </c>
      <c r="M6" s="52">
        <v>13</v>
      </c>
      <c r="N6" s="52">
        <v>14</v>
      </c>
      <c r="O6" s="52">
        <v>15</v>
      </c>
      <c r="P6" s="65">
        <v>16</v>
      </c>
      <c r="Q6" s="35">
        <v>17</v>
      </c>
      <c r="R6" s="35">
        <v>18</v>
      </c>
      <c r="S6" s="35">
        <v>19</v>
      </c>
      <c r="T6" s="35">
        <v>20</v>
      </c>
      <c r="U6" s="35">
        <v>21</v>
      </c>
      <c r="V6" s="13">
        <v>22</v>
      </c>
    </row>
    <row r="7" spans="1:22" s="2" customFormat="1" ht="144" customHeight="1" x14ac:dyDescent="0.2">
      <c r="A7" s="67" t="s">
        <v>139</v>
      </c>
      <c r="B7" s="68" t="s">
        <v>226</v>
      </c>
      <c r="C7" s="69" t="s">
        <v>225</v>
      </c>
      <c r="D7" s="70">
        <v>4000000</v>
      </c>
      <c r="E7" s="71">
        <f>SUM(G7+Q7)</f>
        <v>1445000</v>
      </c>
      <c r="F7" s="70">
        <v>200000</v>
      </c>
      <c r="G7" s="72">
        <v>200000</v>
      </c>
      <c r="H7" s="70">
        <v>1245000</v>
      </c>
      <c r="I7" s="70"/>
      <c r="J7" s="70"/>
      <c r="K7" s="73"/>
      <c r="L7" s="70"/>
      <c r="M7" s="70"/>
      <c r="N7" s="70"/>
      <c r="O7" s="70"/>
      <c r="P7" s="72">
        <v>1245000</v>
      </c>
      <c r="Q7" s="70">
        <f t="shared" ref="Q7:Q30" si="0">SUM(P7:P7)</f>
        <v>1245000</v>
      </c>
      <c r="R7" s="74" t="s">
        <v>224</v>
      </c>
      <c r="S7" s="75">
        <v>4152002</v>
      </c>
      <c r="T7" s="74" t="s">
        <v>224</v>
      </c>
      <c r="U7" s="76" t="s">
        <v>127</v>
      </c>
      <c r="V7" s="77" t="s">
        <v>47</v>
      </c>
    </row>
    <row r="8" spans="1:22" s="2" customFormat="1" ht="65.25" customHeight="1" x14ac:dyDescent="0.2">
      <c r="A8" s="78" t="s">
        <v>131</v>
      </c>
      <c r="B8" s="79" t="s">
        <v>150</v>
      </c>
      <c r="C8" s="80" t="s">
        <v>154</v>
      </c>
      <c r="D8" s="70">
        <v>600000</v>
      </c>
      <c r="E8" s="71">
        <f t="shared" ref="E8:E43" si="1">SUM(G8+Q8)</f>
        <v>30000</v>
      </c>
      <c r="F8" s="72">
        <v>25000</v>
      </c>
      <c r="G8" s="72">
        <f t="shared" ref="G8:G31" si="2">SUM(F8:F8)</f>
        <v>25000</v>
      </c>
      <c r="H8" s="72"/>
      <c r="I8" s="72"/>
      <c r="J8" s="72"/>
      <c r="K8" s="81"/>
      <c r="L8" s="72">
        <v>5000</v>
      </c>
      <c r="M8" s="72"/>
      <c r="N8" s="72"/>
      <c r="O8" s="72"/>
      <c r="P8" s="72">
        <f t="shared" ref="P8:P14" si="3">SUM(H8:O8)</f>
        <v>5000</v>
      </c>
      <c r="Q8" s="70">
        <f t="shared" si="0"/>
        <v>5000</v>
      </c>
      <c r="R8" s="82" t="s">
        <v>117</v>
      </c>
      <c r="S8" s="75" t="s">
        <v>218</v>
      </c>
      <c r="T8" s="82" t="s">
        <v>121</v>
      </c>
      <c r="U8" s="76" t="s">
        <v>118</v>
      </c>
      <c r="V8" s="77" t="s">
        <v>47</v>
      </c>
    </row>
    <row r="9" spans="1:22" s="2" customFormat="1" ht="76.5" customHeight="1" x14ac:dyDescent="0.2">
      <c r="A9" s="78" t="s">
        <v>131</v>
      </c>
      <c r="B9" s="79" t="s">
        <v>252</v>
      </c>
      <c r="C9" s="80" t="s">
        <v>156</v>
      </c>
      <c r="D9" s="70">
        <v>300000</v>
      </c>
      <c r="E9" s="71">
        <f t="shared" si="1"/>
        <v>25000</v>
      </c>
      <c r="F9" s="72">
        <v>20000</v>
      </c>
      <c r="G9" s="72">
        <f t="shared" si="2"/>
        <v>20000</v>
      </c>
      <c r="H9" s="72"/>
      <c r="I9" s="72"/>
      <c r="J9" s="72"/>
      <c r="K9" s="81"/>
      <c r="L9" s="72">
        <v>5000</v>
      </c>
      <c r="M9" s="72"/>
      <c r="N9" s="72"/>
      <c r="O9" s="72"/>
      <c r="P9" s="72">
        <f t="shared" si="3"/>
        <v>5000</v>
      </c>
      <c r="Q9" s="70">
        <f t="shared" si="0"/>
        <v>5000</v>
      </c>
      <c r="R9" s="82" t="s">
        <v>117</v>
      </c>
      <c r="S9" s="75" t="s">
        <v>212</v>
      </c>
      <c r="T9" s="82" t="s">
        <v>121</v>
      </c>
      <c r="U9" s="76" t="s">
        <v>253</v>
      </c>
      <c r="V9" s="77" t="s">
        <v>47</v>
      </c>
    </row>
    <row r="10" spans="1:22" s="2" customFormat="1" ht="75.75" customHeight="1" x14ac:dyDescent="0.2">
      <c r="A10" s="78" t="s">
        <v>131</v>
      </c>
      <c r="B10" s="79" t="s">
        <v>251</v>
      </c>
      <c r="C10" s="80" t="s">
        <v>157</v>
      </c>
      <c r="D10" s="70">
        <v>100000</v>
      </c>
      <c r="E10" s="71">
        <f t="shared" si="1"/>
        <v>2000</v>
      </c>
      <c r="F10" s="72">
        <v>2000</v>
      </c>
      <c r="G10" s="72">
        <f t="shared" si="2"/>
        <v>2000</v>
      </c>
      <c r="H10" s="72"/>
      <c r="I10" s="72"/>
      <c r="J10" s="72"/>
      <c r="K10" s="72"/>
      <c r="L10" s="72"/>
      <c r="M10" s="72"/>
      <c r="N10" s="72"/>
      <c r="O10" s="72"/>
      <c r="P10" s="72">
        <f t="shared" si="3"/>
        <v>0</v>
      </c>
      <c r="Q10" s="70">
        <f t="shared" si="0"/>
        <v>0</v>
      </c>
      <c r="R10" s="82" t="s">
        <v>117</v>
      </c>
      <c r="S10" s="75" t="s">
        <v>86</v>
      </c>
      <c r="T10" s="82" t="s">
        <v>121</v>
      </c>
      <c r="U10" s="76" t="s">
        <v>119</v>
      </c>
      <c r="V10" s="77" t="s">
        <v>47</v>
      </c>
    </row>
    <row r="11" spans="1:22" s="2" customFormat="1" ht="63.75" customHeight="1" x14ac:dyDescent="0.2">
      <c r="A11" s="78" t="s">
        <v>131</v>
      </c>
      <c r="B11" s="79" t="s">
        <v>151</v>
      </c>
      <c r="C11" s="80" t="s">
        <v>155</v>
      </c>
      <c r="D11" s="70">
        <v>500000</v>
      </c>
      <c r="E11" s="71">
        <f t="shared" si="1"/>
        <v>40000</v>
      </c>
      <c r="F11" s="72">
        <v>20000</v>
      </c>
      <c r="G11" s="72">
        <f t="shared" si="2"/>
        <v>20000</v>
      </c>
      <c r="H11" s="72"/>
      <c r="I11" s="72">
        <v>15000</v>
      </c>
      <c r="J11" s="72"/>
      <c r="K11" s="72"/>
      <c r="L11" s="72">
        <v>5000</v>
      </c>
      <c r="M11" s="72"/>
      <c r="N11" s="72"/>
      <c r="O11" s="72"/>
      <c r="P11" s="72">
        <f t="shared" si="3"/>
        <v>20000</v>
      </c>
      <c r="Q11" s="70">
        <f t="shared" si="0"/>
        <v>20000</v>
      </c>
      <c r="R11" s="82" t="s">
        <v>117</v>
      </c>
      <c r="S11" s="75">
        <v>4141001</v>
      </c>
      <c r="T11" s="82" t="s">
        <v>121</v>
      </c>
      <c r="U11" s="76" t="s">
        <v>118</v>
      </c>
      <c r="V11" s="77" t="s">
        <v>47</v>
      </c>
    </row>
    <row r="12" spans="1:22" s="2" customFormat="1" ht="91.5" customHeight="1" x14ac:dyDescent="0.2">
      <c r="A12" s="78" t="s">
        <v>131</v>
      </c>
      <c r="B12" s="79" t="s">
        <v>294</v>
      </c>
      <c r="C12" s="80" t="s">
        <v>235</v>
      </c>
      <c r="D12" s="70">
        <v>400000</v>
      </c>
      <c r="E12" s="71">
        <f t="shared" si="1"/>
        <v>190000</v>
      </c>
      <c r="F12" s="72">
        <v>19000</v>
      </c>
      <c r="G12" s="72">
        <f t="shared" si="2"/>
        <v>19000</v>
      </c>
      <c r="H12" s="72"/>
      <c r="I12" s="72">
        <v>95000</v>
      </c>
      <c r="J12" s="72"/>
      <c r="K12" s="72"/>
      <c r="L12" s="72">
        <v>76000</v>
      </c>
      <c r="M12" s="72"/>
      <c r="N12" s="72"/>
      <c r="O12" s="72"/>
      <c r="P12" s="72">
        <f t="shared" si="3"/>
        <v>171000</v>
      </c>
      <c r="Q12" s="70">
        <f t="shared" si="0"/>
        <v>171000</v>
      </c>
      <c r="R12" s="82" t="s">
        <v>117</v>
      </c>
      <c r="S12" s="75">
        <v>4141001</v>
      </c>
      <c r="T12" s="82" t="s">
        <v>121</v>
      </c>
      <c r="U12" s="76" t="s">
        <v>138</v>
      </c>
      <c r="V12" s="77" t="s">
        <v>47</v>
      </c>
    </row>
    <row r="13" spans="1:22" s="2" customFormat="1" ht="105" customHeight="1" x14ac:dyDescent="0.2">
      <c r="A13" s="78" t="s">
        <v>131</v>
      </c>
      <c r="B13" s="79" t="s">
        <v>250</v>
      </c>
      <c r="C13" s="80" t="s">
        <v>158</v>
      </c>
      <c r="D13" s="70">
        <v>200000</v>
      </c>
      <c r="E13" s="71">
        <f t="shared" si="1"/>
        <v>300000</v>
      </c>
      <c r="F13" s="72">
        <v>150000</v>
      </c>
      <c r="G13" s="72">
        <f t="shared" si="2"/>
        <v>150000</v>
      </c>
      <c r="H13" s="72"/>
      <c r="I13" s="72"/>
      <c r="J13" s="72"/>
      <c r="K13" s="72"/>
      <c r="L13" s="72">
        <v>150000</v>
      </c>
      <c r="M13" s="72"/>
      <c r="N13" s="72"/>
      <c r="O13" s="72"/>
      <c r="P13" s="72">
        <f t="shared" si="3"/>
        <v>150000</v>
      </c>
      <c r="Q13" s="70">
        <f t="shared" si="0"/>
        <v>150000</v>
      </c>
      <c r="R13" s="82" t="s">
        <v>117</v>
      </c>
      <c r="S13" s="75" t="s">
        <v>212</v>
      </c>
      <c r="T13" s="82" t="s">
        <v>121</v>
      </c>
      <c r="U13" s="76" t="s">
        <v>253</v>
      </c>
      <c r="V13" s="77" t="s">
        <v>47</v>
      </c>
    </row>
    <row r="14" spans="1:22" s="83" customFormat="1" ht="63.75" x14ac:dyDescent="0.2">
      <c r="A14" s="78" t="s">
        <v>131</v>
      </c>
      <c r="B14" s="79" t="s">
        <v>249</v>
      </c>
      <c r="C14" s="80" t="s">
        <v>159</v>
      </c>
      <c r="D14" s="70">
        <v>400000</v>
      </c>
      <c r="E14" s="71">
        <f t="shared" si="1"/>
        <v>136000</v>
      </c>
      <c r="F14" s="72">
        <v>21000</v>
      </c>
      <c r="G14" s="72">
        <f t="shared" si="2"/>
        <v>21000</v>
      </c>
      <c r="H14" s="72"/>
      <c r="I14" s="72">
        <v>110000</v>
      </c>
      <c r="J14" s="72"/>
      <c r="K14" s="72"/>
      <c r="L14" s="72">
        <v>5000</v>
      </c>
      <c r="M14" s="72"/>
      <c r="N14" s="72"/>
      <c r="O14" s="72"/>
      <c r="P14" s="72">
        <f t="shared" si="3"/>
        <v>115000</v>
      </c>
      <c r="Q14" s="70">
        <f t="shared" si="0"/>
        <v>115000</v>
      </c>
      <c r="R14" s="82" t="s">
        <v>117</v>
      </c>
      <c r="S14" s="75" t="s">
        <v>212</v>
      </c>
      <c r="T14" s="82" t="s">
        <v>121</v>
      </c>
      <c r="U14" s="76" t="s">
        <v>253</v>
      </c>
      <c r="V14" s="77" t="s">
        <v>47</v>
      </c>
    </row>
    <row r="15" spans="1:22" s="2" customFormat="1" ht="48" x14ac:dyDescent="0.2">
      <c r="A15" s="78" t="s">
        <v>84</v>
      </c>
      <c r="B15" s="79" t="s">
        <v>295</v>
      </c>
      <c r="C15" s="84" t="s">
        <v>153</v>
      </c>
      <c r="D15" s="70">
        <v>600000</v>
      </c>
      <c r="E15" s="71">
        <f t="shared" si="1"/>
        <v>600000</v>
      </c>
      <c r="F15" s="72">
        <v>190000</v>
      </c>
      <c r="G15" s="72">
        <f t="shared" si="2"/>
        <v>190000</v>
      </c>
      <c r="H15" s="72"/>
      <c r="I15" s="72">
        <v>360000</v>
      </c>
      <c r="J15" s="72"/>
      <c r="K15" s="72"/>
      <c r="L15" s="72">
        <v>50000</v>
      </c>
      <c r="M15" s="72"/>
      <c r="N15" s="72"/>
      <c r="O15" s="81"/>
      <c r="P15" s="72">
        <f>SUM(H15:N15)</f>
        <v>410000</v>
      </c>
      <c r="Q15" s="70">
        <f t="shared" si="0"/>
        <v>410000</v>
      </c>
      <c r="R15" s="82" t="s">
        <v>117</v>
      </c>
      <c r="S15" s="75">
        <v>414100</v>
      </c>
      <c r="T15" s="82" t="s">
        <v>121</v>
      </c>
      <c r="U15" s="76" t="s">
        <v>227</v>
      </c>
      <c r="V15" s="77" t="s">
        <v>47</v>
      </c>
    </row>
    <row r="16" spans="1:22" s="2" customFormat="1" ht="51" x14ac:dyDescent="0.2">
      <c r="A16" s="78" t="s">
        <v>131</v>
      </c>
      <c r="B16" s="79" t="s">
        <v>296</v>
      </c>
      <c r="C16" s="84" t="s">
        <v>152</v>
      </c>
      <c r="D16" s="70">
        <v>800000</v>
      </c>
      <c r="E16" s="71">
        <f t="shared" si="1"/>
        <v>300000</v>
      </c>
      <c r="F16" s="72">
        <v>90000</v>
      </c>
      <c r="G16" s="72">
        <f t="shared" si="2"/>
        <v>90000</v>
      </c>
      <c r="H16" s="72"/>
      <c r="I16" s="72">
        <v>90000</v>
      </c>
      <c r="J16" s="72"/>
      <c r="K16" s="72"/>
      <c r="L16" s="72">
        <v>120000</v>
      </c>
      <c r="M16" s="72"/>
      <c r="N16" s="72"/>
      <c r="O16" s="81"/>
      <c r="P16" s="72">
        <f>SUM(H16:N16)</f>
        <v>210000</v>
      </c>
      <c r="Q16" s="70">
        <f t="shared" si="0"/>
        <v>210000</v>
      </c>
      <c r="R16" s="82" t="s">
        <v>117</v>
      </c>
      <c r="S16" s="75" t="s">
        <v>132</v>
      </c>
      <c r="T16" s="82" t="s">
        <v>121</v>
      </c>
      <c r="U16" s="76" t="s">
        <v>120</v>
      </c>
      <c r="V16" s="77" t="s">
        <v>47</v>
      </c>
    </row>
    <row r="17" spans="1:22" s="2" customFormat="1" ht="64.5" customHeight="1" x14ac:dyDescent="0.2">
      <c r="A17" s="67" t="s">
        <v>140</v>
      </c>
      <c r="B17" s="85" t="s">
        <v>297</v>
      </c>
      <c r="C17" s="86" t="s">
        <v>160</v>
      </c>
      <c r="D17" s="70">
        <v>500000</v>
      </c>
      <c r="E17" s="71">
        <f t="shared" si="1"/>
        <v>200000</v>
      </c>
      <c r="F17" s="72">
        <v>50000</v>
      </c>
      <c r="G17" s="72">
        <f t="shared" si="2"/>
        <v>50000</v>
      </c>
      <c r="H17" s="72"/>
      <c r="I17" s="72"/>
      <c r="J17" s="72"/>
      <c r="K17" s="72"/>
      <c r="L17" s="72">
        <v>100000</v>
      </c>
      <c r="M17" s="72"/>
      <c r="N17" s="72">
        <v>50000</v>
      </c>
      <c r="O17" s="72"/>
      <c r="P17" s="72">
        <v>150000</v>
      </c>
      <c r="Q17" s="70">
        <f t="shared" si="0"/>
        <v>150000</v>
      </c>
      <c r="R17" s="74" t="s">
        <v>122</v>
      </c>
      <c r="S17" s="75" t="s">
        <v>257</v>
      </c>
      <c r="T17" s="74" t="s">
        <v>122</v>
      </c>
      <c r="U17" s="76" t="s">
        <v>256</v>
      </c>
      <c r="V17" s="77" t="s">
        <v>47</v>
      </c>
    </row>
    <row r="18" spans="1:22" s="2" customFormat="1" ht="67.5" customHeight="1" x14ac:dyDescent="0.2">
      <c r="A18" s="67" t="s">
        <v>140</v>
      </c>
      <c r="B18" s="85" t="s">
        <v>298</v>
      </c>
      <c r="C18" s="86" t="s">
        <v>213</v>
      </c>
      <c r="D18" s="70">
        <v>200000</v>
      </c>
      <c r="E18" s="71">
        <f t="shared" si="1"/>
        <v>345410</v>
      </c>
      <c r="F18" s="72">
        <v>10000</v>
      </c>
      <c r="G18" s="72">
        <f t="shared" si="2"/>
        <v>10000</v>
      </c>
      <c r="H18" s="72"/>
      <c r="I18" s="72">
        <v>5000</v>
      </c>
      <c r="J18" s="72"/>
      <c r="K18" s="72">
        <v>20000</v>
      </c>
      <c r="L18" s="72"/>
      <c r="M18" s="72"/>
      <c r="N18" s="72">
        <v>310410</v>
      </c>
      <c r="O18" s="72"/>
      <c r="P18" s="72">
        <f t="shared" ref="P18:P42" si="4">SUM(H18:O18)</f>
        <v>335410</v>
      </c>
      <c r="Q18" s="70">
        <f t="shared" si="0"/>
        <v>335410</v>
      </c>
      <c r="R18" s="74" t="s">
        <v>122</v>
      </c>
      <c r="S18" s="75" t="s">
        <v>258</v>
      </c>
      <c r="T18" s="74" t="s">
        <v>122</v>
      </c>
      <c r="U18" s="76" t="s">
        <v>256</v>
      </c>
      <c r="V18" s="77" t="s">
        <v>47</v>
      </c>
    </row>
    <row r="19" spans="1:22" s="2" customFormat="1" ht="75" customHeight="1" x14ac:dyDescent="0.2">
      <c r="A19" s="67" t="s">
        <v>140</v>
      </c>
      <c r="B19" s="85" t="s">
        <v>299</v>
      </c>
      <c r="C19" s="86" t="s">
        <v>161</v>
      </c>
      <c r="D19" s="70">
        <v>50000</v>
      </c>
      <c r="E19" s="71">
        <f t="shared" si="1"/>
        <v>50000</v>
      </c>
      <c r="F19" s="72">
        <v>40000</v>
      </c>
      <c r="G19" s="72">
        <f t="shared" si="2"/>
        <v>40000</v>
      </c>
      <c r="H19" s="72"/>
      <c r="I19" s="72">
        <v>5000</v>
      </c>
      <c r="J19" s="72"/>
      <c r="K19" s="72">
        <v>5000</v>
      </c>
      <c r="L19" s="72"/>
      <c r="M19" s="72"/>
      <c r="N19" s="72"/>
      <c r="O19" s="72"/>
      <c r="P19" s="72">
        <f t="shared" si="4"/>
        <v>10000</v>
      </c>
      <c r="Q19" s="70">
        <f t="shared" si="0"/>
        <v>10000</v>
      </c>
      <c r="R19" s="74" t="s">
        <v>214</v>
      </c>
      <c r="S19" s="75" t="s">
        <v>260</v>
      </c>
      <c r="T19" s="74" t="s">
        <v>121</v>
      </c>
      <c r="U19" s="76" t="s">
        <v>259</v>
      </c>
      <c r="V19" s="77" t="s">
        <v>47</v>
      </c>
    </row>
    <row r="20" spans="1:22" s="2" customFormat="1" ht="60" x14ac:dyDescent="0.2">
      <c r="A20" s="67" t="s">
        <v>140</v>
      </c>
      <c r="B20" s="85" t="s">
        <v>162</v>
      </c>
      <c r="C20" s="87" t="s">
        <v>163</v>
      </c>
      <c r="D20" s="70">
        <v>40000</v>
      </c>
      <c r="E20" s="71">
        <f t="shared" si="1"/>
        <v>25000</v>
      </c>
      <c r="F20" s="72">
        <v>10000</v>
      </c>
      <c r="G20" s="72">
        <f t="shared" si="2"/>
        <v>10000</v>
      </c>
      <c r="H20" s="72"/>
      <c r="I20" s="72">
        <v>5000</v>
      </c>
      <c r="J20" s="72"/>
      <c r="K20" s="72">
        <v>5000</v>
      </c>
      <c r="L20" s="72"/>
      <c r="M20" s="72"/>
      <c r="N20" s="72"/>
      <c r="O20" s="72">
        <v>5000</v>
      </c>
      <c r="P20" s="72">
        <f t="shared" si="4"/>
        <v>15000</v>
      </c>
      <c r="Q20" s="70">
        <f t="shared" si="0"/>
        <v>15000</v>
      </c>
      <c r="R20" s="74" t="s">
        <v>89</v>
      </c>
      <c r="S20" s="75" t="s">
        <v>260</v>
      </c>
      <c r="T20" s="74" t="s">
        <v>121</v>
      </c>
      <c r="U20" s="76" t="s">
        <v>259</v>
      </c>
      <c r="V20" s="77" t="s">
        <v>47</v>
      </c>
    </row>
    <row r="21" spans="1:22" s="2" customFormat="1" ht="62.25" customHeight="1" x14ac:dyDescent="0.2">
      <c r="A21" s="67" t="s">
        <v>129</v>
      </c>
      <c r="B21" s="68" t="s">
        <v>236</v>
      </c>
      <c r="C21" s="88" t="s">
        <v>164</v>
      </c>
      <c r="D21" s="70">
        <v>100000</v>
      </c>
      <c r="E21" s="71">
        <f t="shared" si="1"/>
        <v>500000</v>
      </c>
      <c r="F21" s="89">
        <v>250000</v>
      </c>
      <c r="G21" s="72">
        <f t="shared" si="2"/>
        <v>250000</v>
      </c>
      <c r="H21" s="72"/>
      <c r="I21" s="72"/>
      <c r="J21" s="72"/>
      <c r="K21" s="72"/>
      <c r="L21" s="72">
        <v>250000</v>
      </c>
      <c r="M21" s="72"/>
      <c r="N21" s="72"/>
      <c r="O21" s="72"/>
      <c r="P21" s="72">
        <f t="shared" si="4"/>
        <v>250000</v>
      </c>
      <c r="Q21" s="70">
        <f t="shared" si="0"/>
        <v>250000</v>
      </c>
      <c r="R21" s="74" t="s">
        <v>87</v>
      </c>
      <c r="S21" s="75">
        <v>415200</v>
      </c>
      <c r="T21" s="74" t="s">
        <v>121</v>
      </c>
      <c r="U21" s="76">
        <v>2016</v>
      </c>
      <c r="V21" s="77" t="s">
        <v>47</v>
      </c>
    </row>
    <row r="22" spans="1:22" s="2" customFormat="1" ht="79.5" customHeight="1" x14ac:dyDescent="0.2">
      <c r="A22" s="67" t="s">
        <v>129</v>
      </c>
      <c r="B22" s="68" t="s">
        <v>300</v>
      </c>
      <c r="C22" s="88" t="s">
        <v>165</v>
      </c>
      <c r="D22" s="70">
        <v>60000</v>
      </c>
      <c r="E22" s="71">
        <f t="shared" si="1"/>
        <v>5000</v>
      </c>
      <c r="F22" s="90">
        <v>5000</v>
      </c>
      <c r="G22" s="72">
        <f t="shared" si="2"/>
        <v>5000</v>
      </c>
      <c r="H22" s="72"/>
      <c r="I22" s="72"/>
      <c r="J22" s="72"/>
      <c r="K22" s="72"/>
      <c r="L22" s="72"/>
      <c r="M22" s="72"/>
      <c r="N22" s="72"/>
      <c r="O22" s="72"/>
      <c r="P22" s="72">
        <f t="shared" si="4"/>
        <v>0</v>
      </c>
      <c r="Q22" s="70">
        <f t="shared" si="0"/>
        <v>0</v>
      </c>
      <c r="R22" s="74" t="s">
        <v>87</v>
      </c>
      <c r="S22" s="75" t="s">
        <v>228</v>
      </c>
      <c r="T22" s="74" t="s">
        <v>121</v>
      </c>
      <c r="U22" s="76">
        <v>2015</v>
      </c>
      <c r="V22" s="77" t="s">
        <v>47</v>
      </c>
    </row>
    <row r="23" spans="1:22" s="2" customFormat="1" ht="56.25" customHeight="1" x14ac:dyDescent="0.2">
      <c r="A23" s="67" t="s">
        <v>129</v>
      </c>
      <c r="B23" s="68" t="s">
        <v>166</v>
      </c>
      <c r="C23" s="88" t="s">
        <v>167</v>
      </c>
      <c r="D23" s="70">
        <v>122500</v>
      </c>
      <c r="E23" s="71">
        <f t="shared" si="1"/>
        <v>9000</v>
      </c>
      <c r="F23" s="90">
        <v>9000</v>
      </c>
      <c r="G23" s="72">
        <f t="shared" si="2"/>
        <v>9000</v>
      </c>
      <c r="H23" s="72"/>
      <c r="I23" s="72"/>
      <c r="J23" s="72"/>
      <c r="K23" s="72"/>
      <c r="L23" s="72"/>
      <c r="M23" s="72"/>
      <c r="N23" s="72"/>
      <c r="O23" s="72"/>
      <c r="P23" s="72">
        <f t="shared" si="4"/>
        <v>0</v>
      </c>
      <c r="Q23" s="70">
        <f t="shared" si="0"/>
        <v>0</v>
      </c>
      <c r="R23" s="74" t="s">
        <v>87</v>
      </c>
      <c r="S23" s="75">
        <v>4152005</v>
      </c>
      <c r="T23" s="74" t="s">
        <v>121</v>
      </c>
      <c r="U23" s="76">
        <v>2015</v>
      </c>
      <c r="V23" s="77" t="s">
        <v>47</v>
      </c>
    </row>
    <row r="24" spans="1:22" s="2" customFormat="1" ht="80.25" customHeight="1" x14ac:dyDescent="0.2">
      <c r="A24" s="67" t="s">
        <v>129</v>
      </c>
      <c r="B24" s="68" t="s">
        <v>168</v>
      </c>
      <c r="C24" s="88" t="s">
        <v>169</v>
      </c>
      <c r="D24" s="70">
        <v>100000</v>
      </c>
      <c r="E24" s="71">
        <f t="shared" si="1"/>
        <v>20000</v>
      </c>
      <c r="F24" s="72">
        <v>20000</v>
      </c>
      <c r="G24" s="72">
        <f t="shared" si="2"/>
        <v>20000</v>
      </c>
      <c r="H24" s="72"/>
      <c r="I24" s="72"/>
      <c r="J24" s="72"/>
      <c r="K24" s="72"/>
      <c r="L24" s="72"/>
      <c r="M24" s="72"/>
      <c r="N24" s="72"/>
      <c r="O24" s="72"/>
      <c r="P24" s="72">
        <f t="shared" si="4"/>
        <v>0</v>
      </c>
      <c r="Q24" s="70">
        <f t="shared" si="0"/>
        <v>0</v>
      </c>
      <c r="R24" s="74" t="s">
        <v>87</v>
      </c>
      <c r="S24" s="75">
        <v>415200</v>
      </c>
      <c r="T24" s="74" t="s">
        <v>121</v>
      </c>
      <c r="U24" s="76">
        <v>2016</v>
      </c>
      <c r="V24" s="77" t="s">
        <v>47</v>
      </c>
    </row>
    <row r="25" spans="1:22" s="2" customFormat="1" ht="88.5" customHeight="1" x14ac:dyDescent="0.2">
      <c r="A25" s="67" t="s">
        <v>129</v>
      </c>
      <c r="B25" s="68" t="s">
        <v>301</v>
      </c>
      <c r="C25" s="91" t="s">
        <v>170</v>
      </c>
      <c r="D25" s="70">
        <v>100000</v>
      </c>
      <c r="E25" s="71">
        <f t="shared" si="1"/>
        <v>60000</v>
      </c>
      <c r="F25" s="72">
        <v>30000</v>
      </c>
      <c r="G25" s="72">
        <f t="shared" si="2"/>
        <v>30000</v>
      </c>
      <c r="H25" s="72"/>
      <c r="I25" s="72"/>
      <c r="J25" s="72"/>
      <c r="K25" s="72"/>
      <c r="L25" s="72"/>
      <c r="M25" s="72"/>
      <c r="N25" s="72">
        <v>30000</v>
      </c>
      <c r="O25" s="72"/>
      <c r="P25" s="72">
        <f t="shared" si="4"/>
        <v>30000</v>
      </c>
      <c r="Q25" s="70">
        <f t="shared" si="0"/>
        <v>30000</v>
      </c>
      <c r="R25" s="82" t="s">
        <v>90</v>
      </c>
      <c r="S25" s="75" t="s">
        <v>133</v>
      </c>
      <c r="T25" s="74" t="s">
        <v>91</v>
      </c>
      <c r="U25" s="76" t="s">
        <v>128</v>
      </c>
      <c r="V25" s="77" t="s">
        <v>47</v>
      </c>
    </row>
    <row r="26" spans="1:22" s="2" customFormat="1" ht="72" x14ac:dyDescent="0.2">
      <c r="A26" s="67" t="s">
        <v>129</v>
      </c>
      <c r="B26" s="68" t="s">
        <v>171</v>
      </c>
      <c r="C26" s="88" t="s">
        <v>172</v>
      </c>
      <c r="D26" s="70">
        <v>5000</v>
      </c>
      <c r="E26" s="71">
        <f t="shared" si="1"/>
        <v>3500</v>
      </c>
      <c r="F26" s="72">
        <v>3500</v>
      </c>
      <c r="G26" s="72">
        <f t="shared" si="2"/>
        <v>3500</v>
      </c>
      <c r="H26" s="72"/>
      <c r="I26" s="72"/>
      <c r="J26" s="72"/>
      <c r="K26" s="72"/>
      <c r="L26" s="72"/>
      <c r="M26" s="72"/>
      <c r="N26" s="72"/>
      <c r="O26" s="72"/>
      <c r="P26" s="72">
        <f t="shared" si="4"/>
        <v>0</v>
      </c>
      <c r="Q26" s="70">
        <f t="shared" si="0"/>
        <v>0</v>
      </c>
      <c r="R26" s="74" t="s">
        <v>92</v>
      </c>
      <c r="S26" s="75">
        <v>4141001</v>
      </c>
      <c r="T26" s="74" t="s">
        <v>91</v>
      </c>
      <c r="U26" s="76">
        <v>2015</v>
      </c>
      <c r="V26" s="77" t="s">
        <v>47</v>
      </c>
    </row>
    <row r="27" spans="1:22" s="2" customFormat="1" ht="51" customHeight="1" x14ac:dyDescent="0.2">
      <c r="A27" s="67" t="s">
        <v>129</v>
      </c>
      <c r="B27" s="68" t="s">
        <v>173</v>
      </c>
      <c r="C27" s="88" t="s">
        <v>229</v>
      </c>
      <c r="D27" s="70">
        <v>850000</v>
      </c>
      <c r="E27" s="71">
        <f t="shared" si="1"/>
        <v>100000</v>
      </c>
      <c r="F27" s="90">
        <v>100000</v>
      </c>
      <c r="G27" s="72">
        <f t="shared" si="2"/>
        <v>100000</v>
      </c>
      <c r="H27" s="72"/>
      <c r="I27" s="72"/>
      <c r="J27" s="72"/>
      <c r="K27" s="72"/>
      <c r="L27" s="72"/>
      <c r="M27" s="72"/>
      <c r="N27" s="72"/>
      <c r="O27" s="72"/>
      <c r="P27" s="72">
        <f t="shared" si="4"/>
        <v>0</v>
      </c>
      <c r="Q27" s="70">
        <f t="shared" si="0"/>
        <v>0</v>
      </c>
      <c r="R27" s="74" t="s">
        <v>88</v>
      </c>
      <c r="S27" s="92">
        <v>4141002</v>
      </c>
      <c r="T27" s="74" t="s">
        <v>91</v>
      </c>
      <c r="U27" s="76">
        <v>2014</v>
      </c>
      <c r="V27" s="77" t="s">
        <v>47</v>
      </c>
    </row>
    <row r="28" spans="1:22" s="2" customFormat="1" ht="78.75" customHeight="1" x14ac:dyDescent="0.2">
      <c r="A28" s="67" t="s">
        <v>129</v>
      </c>
      <c r="B28" s="68" t="s">
        <v>175</v>
      </c>
      <c r="C28" s="88" t="s">
        <v>174</v>
      </c>
      <c r="D28" s="70">
        <v>170000</v>
      </c>
      <c r="E28" s="71">
        <f t="shared" si="1"/>
        <v>10000</v>
      </c>
      <c r="F28" s="90">
        <v>10000</v>
      </c>
      <c r="G28" s="72">
        <f t="shared" si="2"/>
        <v>10000</v>
      </c>
      <c r="H28" s="72"/>
      <c r="I28" s="72"/>
      <c r="J28" s="72"/>
      <c r="K28" s="72"/>
      <c r="L28" s="72"/>
      <c r="M28" s="72"/>
      <c r="N28" s="72"/>
      <c r="O28" s="72"/>
      <c r="P28" s="72">
        <f t="shared" si="4"/>
        <v>0</v>
      </c>
      <c r="Q28" s="70">
        <f t="shared" si="0"/>
        <v>0</v>
      </c>
      <c r="R28" s="74" t="s">
        <v>88</v>
      </c>
      <c r="S28" s="92">
        <v>4141008</v>
      </c>
      <c r="T28" s="74" t="s">
        <v>91</v>
      </c>
      <c r="U28" s="76">
        <v>2014</v>
      </c>
      <c r="V28" s="77" t="s">
        <v>47</v>
      </c>
    </row>
    <row r="29" spans="1:22" s="2" customFormat="1" ht="63" customHeight="1" x14ac:dyDescent="0.2">
      <c r="A29" s="67" t="s">
        <v>129</v>
      </c>
      <c r="B29" s="68" t="s">
        <v>261</v>
      </c>
      <c r="C29" s="88" t="s">
        <v>176</v>
      </c>
      <c r="D29" s="70">
        <v>850000</v>
      </c>
      <c r="E29" s="71">
        <f t="shared" si="1"/>
        <v>120000</v>
      </c>
      <c r="F29" s="72">
        <v>120000</v>
      </c>
      <c r="G29" s="72">
        <f t="shared" si="2"/>
        <v>120000</v>
      </c>
      <c r="H29" s="72"/>
      <c r="I29" s="72"/>
      <c r="J29" s="72"/>
      <c r="K29" s="72"/>
      <c r="L29" s="72"/>
      <c r="M29" s="72"/>
      <c r="N29" s="72"/>
      <c r="O29" s="72"/>
      <c r="P29" s="72">
        <f t="shared" si="4"/>
        <v>0</v>
      </c>
      <c r="Q29" s="70">
        <f t="shared" si="0"/>
        <v>0</v>
      </c>
      <c r="R29" s="74" t="s">
        <v>88</v>
      </c>
      <c r="S29" s="92">
        <v>4141007</v>
      </c>
      <c r="T29" s="74" t="s">
        <v>91</v>
      </c>
      <c r="U29" s="76">
        <v>2014</v>
      </c>
      <c r="V29" s="77" t="s">
        <v>47</v>
      </c>
    </row>
    <row r="30" spans="1:22" s="2" customFormat="1" ht="69.75" customHeight="1" x14ac:dyDescent="0.2">
      <c r="A30" s="67" t="s">
        <v>129</v>
      </c>
      <c r="B30" s="68" t="s">
        <v>254</v>
      </c>
      <c r="C30" s="88" t="s">
        <v>230</v>
      </c>
      <c r="D30" s="70">
        <v>200000</v>
      </c>
      <c r="E30" s="71">
        <f t="shared" si="1"/>
        <v>10000</v>
      </c>
      <c r="F30" s="72">
        <v>10000</v>
      </c>
      <c r="G30" s="72">
        <f t="shared" si="2"/>
        <v>10000</v>
      </c>
      <c r="H30" s="72"/>
      <c r="I30" s="72"/>
      <c r="J30" s="72"/>
      <c r="K30" s="72"/>
      <c r="L30" s="72"/>
      <c r="M30" s="72"/>
      <c r="N30" s="93"/>
      <c r="O30" s="72"/>
      <c r="P30" s="72">
        <f t="shared" si="4"/>
        <v>0</v>
      </c>
      <c r="Q30" s="70">
        <f t="shared" si="0"/>
        <v>0</v>
      </c>
      <c r="R30" s="74" t="s">
        <v>88</v>
      </c>
      <c r="S30" s="75" t="s">
        <v>255</v>
      </c>
      <c r="T30" s="74" t="s">
        <v>88</v>
      </c>
      <c r="U30" s="76">
        <v>2017</v>
      </c>
      <c r="V30" s="77" t="s">
        <v>47</v>
      </c>
    </row>
    <row r="31" spans="1:22" s="2" customFormat="1" ht="63" customHeight="1" x14ac:dyDescent="0.2">
      <c r="A31" s="67" t="s">
        <v>129</v>
      </c>
      <c r="B31" s="68" t="s">
        <v>178</v>
      </c>
      <c r="C31" s="88" t="s">
        <v>177</v>
      </c>
      <c r="D31" s="70">
        <v>85000</v>
      </c>
      <c r="E31" s="71">
        <f t="shared" si="1"/>
        <v>20000</v>
      </c>
      <c r="F31" s="90">
        <v>20000</v>
      </c>
      <c r="G31" s="72">
        <f t="shared" si="2"/>
        <v>20000</v>
      </c>
      <c r="H31" s="72"/>
      <c r="I31" s="72"/>
      <c r="J31" s="72"/>
      <c r="K31" s="72"/>
      <c r="L31" s="72"/>
      <c r="M31" s="72"/>
      <c r="N31" s="72"/>
      <c r="O31" s="72"/>
      <c r="P31" s="72">
        <f t="shared" si="4"/>
        <v>0</v>
      </c>
      <c r="Q31" s="70">
        <f t="shared" ref="Q31:Q43" si="5">SUM(P31:P31)</f>
        <v>0</v>
      </c>
      <c r="R31" s="74" t="s">
        <v>88</v>
      </c>
      <c r="S31" s="92">
        <v>4141003</v>
      </c>
      <c r="T31" s="74" t="s">
        <v>91</v>
      </c>
      <c r="U31" s="76">
        <v>2014</v>
      </c>
      <c r="V31" s="77" t="s">
        <v>47</v>
      </c>
    </row>
    <row r="32" spans="1:22" s="2" customFormat="1" ht="55.5" customHeight="1" x14ac:dyDescent="0.2">
      <c r="A32" s="67" t="s">
        <v>129</v>
      </c>
      <c r="B32" s="68" t="s">
        <v>179</v>
      </c>
      <c r="C32" s="88" t="s">
        <v>180</v>
      </c>
      <c r="D32" s="70">
        <v>1000000</v>
      </c>
      <c r="E32" s="71">
        <f t="shared" si="1"/>
        <v>50000</v>
      </c>
      <c r="F32" s="90">
        <v>50000</v>
      </c>
      <c r="G32" s="72">
        <f t="shared" ref="G32:G43" si="6">SUM(F32:F32)</f>
        <v>50000</v>
      </c>
      <c r="H32" s="72"/>
      <c r="I32" s="72"/>
      <c r="J32" s="72"/>
      <c r="K32" s="72"/>
      <c r="L32" s="72"/>
      <c r="M32" s="72"/>
      <c r="N32" s="72"/>
      <c r="O32" s="72"/>
      <c r="P32" s="72">
        <f t="shared" si="4"/>
        <v>0</v>
      </c>
      <c r="Q32" s="70">
        <f t="shared" si="5"/>
        <v>0</v>
      </c>
      <c r="R32" s="74" t="s">
        <v>88</v>
      </c>
      <c r="S32" s="92">
        <v>4141005</v>
      </c>
      <c r="T32" s="74" t="s">
        <v>91</v>
      </c>
      <c r="U32" s="76">
        <v>2015</v>
      </c>
      <c r="V32" s="77" t="s">
        <v>47</v>
      </c>
    </row>
    <row r="33" spans="1:22" s="2" customFormat="1" ht="79.5" customHeight="1" x14ac:dyDescent="0.2">
      <c r="A33" s="67" t="s">
        <v>129</v>
      </c>
      <c r="B33" s="85" t="s">
        <v>181</v>
      </c>
      <c r="C33" s="88" t="s">
        <v>223</v>
      </c>
      <c r="D33" s="93">
        <v>250000</v>
      </c>
      <c r="E33" s="71">
        <f t="shared" si="1"/>
        <v>31590</v>
      </c>
      <c r="F33" s="93">
        <v>31590</v>
      </c>
      <c r="G33" s="94">
        <f t="shared" si="6"/>
        <v>31590</v>
      </c>
      <c r="H33" s="94"/>
      <c r="I33" s="94"/>
      <c r="J33" s="94"/>
      <c r="K33" s="94"/>
      <c r="L33" s="94"/>
      <c r="M33" s="94"/>
      <c r="N33" s="94"/>
      <c r="O33" s="94"/>
      <c r="P33" s="94">
        <f t="shared" si="4"/>
        <v>0</v>
      </c>
      <c r="Q33" s="93">
        <f t="shared" si="5"/>
        <v>0</v>
      </c>
      <c r="R33" s="74" t="s">
        <v>93</v>
      </c>
      <c r="S33" s="95">
        <v>72100</v>
      </c>
      <c r="T33" s="74" t="s">
        <v>85</v>
      </c>
      <c r="U33" s="96">
        <v>2015</v>
      </c>
      <c r="V33" s="97" t="s">
        <v>47</v>
      </c>
    </row>
    <row r="34" spans="1:22" s="2" customFormat="1" ht="60.75" customHeight="1" x14ac:dyDescent="0.2">
      <c r="A34" s="67" t="s">
        <v>129</v>
      </c>
      <c r="B34" s="68" t="s">
        <v>247</v>
      </c>
      <c r="C34" s="88" t="s">
        <v>182</v>
      </c>
      <c r="D34" s="70">
        <v>300000</v>
      </c>
      <c r="E34" s="71">
        <f t="shared" si="1"/>
        <v>20000</v>
      </c>
      <c r="F34" s="72"/>
      <c r="G34" s="72">
        <f t="shared" si="6"/>
        <v>0</v>
      </c>
      <c r="H34" s="72"/>
      <c r="I34" s="72"/>
      <c r="J34" s="72"/>
      <c r="K34" s="72"/>
      <c r="L34" s="72"/>
      <c r="M34" s="72"/>
      <c r="N34" s="72">
        <v>20000</v>
      </c>
      <c r="O34" s="72"/>
      <c r="P34" s="72">
        <f t="shared" si="4"/>
        <v>20000</v>
      </c>
      <c r="Q34" s="70">
        <f t="shared" si="5"/>
        <v>20000</v>
      </c>
      <c r="R34" s="74" t="s">
        <v>95</v>
      </c>
      <c r="S34" s="75" t="s">
        <v>86</v>
      </c>
      <c r="T34" s="74" t="s">
        <v>91</v>
      </c>
      <c r="U34" s="76" t="s">
        <v>119</v>
      </c>
      <c r="V34" s="77" t="s">
        <v>47</v>
      </c>
    </row>
    <row r="35" spans="1:22" s="2" customFormat="1" ht="64.5" customHeight="1" x14ac:dyDescent="0.2">
      <c r="A35" s="67" t="s">
        <v>129</v>
      </c>
      <c r="B35" s="68" t="s">
        <v>245</v>
      </c>
      <c r="C35" s="88" t="s">
        <v>183</v>
      </c>
      <c r="D35" s="70">
        <v>700000</v>
      </c>
      <c r="E35" s="71">
        <f t="shared" si="1"/>
        <v>20000</v>
      </c>
      <c r="F35" s="72">
        <v>0</v>
      </c>
      <c r="G35" s="72">
        <f t="shared" si="6"/>
        <v>0</v>
      </c>
      <c r="H35" s="72"/>
      <c r="I35" s="72"/>
      <c r="J35" s="72"/>
      <c r="K35" s="72"/>
      <c r="L35" s="72"/>
      <c r="M35" s="72"/>
      <c r="N35" s="72">
        <v>20000</v>
      </c>
      <c r="O35" s="72"/>
      <c r="P35" s="72">
        <f t="shared" si="4"/>
        <v>20000</v>
      </c>
      <c r="Q35" s="70">
        <f t="shared" si="5"/>
        <v>20000</v>
      </c>
      <c r="R35" s="74" t="s">
        <v>94</v>
      </c>
      <c r="S35" s="75" t="s">
        <v>219</v>
      </c>
      <c r="T35" s="74" t="s">
        <v>91</v>
      </c>
      <c r="U35" s="76" t="s">
        <v>259</v>
      </c>
      <c r="V35" s="77" t="s">
        <v>47</v>
      </c>
    </row>
    <row r="36" spans="1:22" s="2" customFormat="1" ht="75" customHeight="1" x14ac:dyDescent="0.2">
      <c r="A36" s="67" t="s">
        <v>129</v>
      </c>
      <c r="B36" s="68" t="s">
        <v>244</v>
      </c>
      <c r="C36" s="88" t="s">
        <v>183</v>
      </c>
      <c r="D36" s="70">
        <v>700000</v>
      </c>
      <c r="E36" s="71">
        <f t="shared" si="1"/>
        <v>20000</v>
      </c>
      <c r="F36" s="72">
        <v>0</v>
      </c>
      <c r="G36" s="72">
        <f t="shared" si="6"/>
        <v>0</v>
      </c>
      <c r="H36" s="72"/>
      <c r="I36" s="72"/>
      <c r="J36" s="72"/>
      <c r="K36" s="72"/>
      <c r="L36" s="72"/>
      <c r="M36" s="57"/>
      <c r="N36" s="72">
        <v>20000</v>
      </c>
      <c r="O36" s="72"/>
      <c r="P36" s="72">
        <f t="shared" si="4"/>
        <v>20000</v>
      </c>
      <c r="Q36" s="70">
        <f t="shared" si="5"/>
        <v>20000</v>
      </c>
      <c r="R36" s="74" t="s">
        <v>94</v>
      </c>
      <c r="S36" s="75" t="s">
        <v>86</v>
      </c>
      <c r="T36" s="74" t="s">
        <v>91</v>
      </c>
      <c r="U36" s="76" t="s">
        <v>256</v>
      </c>
      <c r="V36" s="77" t="s">
        <v>47</v>
      </c>
    </row>
    <row r="37" spans="1:22" s="2" customFormat="1" ht="60" x14ac:dyDescent="0.2">
      <c r="A37" s="67" t="s">
        <v>129</v>
      </c>
      <c r="B37" s="68" t="s">
        <v>264</v>
      </c>
      <c r="C37" s="88" t="s">
        <v>183</v>
      </c>
      <c r="D37" s="70">
        <v>700000</v>
      </c>
      <c r="E37" s="71">
        <f t="shared" si="1"/>
        <v>20000</v>
      </c>
      <c r="F37" s="72">
        <v>0</v>
      </c>
      <c r="G37" s="72">
        <f t="shared" si="6"/>
        <v>0</v>
      </c>
      <c r="H37" s="72"/>
      <c r="I37" s="72"/>
      <c r="J37" s="72"/>
      <c r="K37" s="72"/>
      <c r="L37" s="72"/>
      <c r="M37" s="72"/>
      <c r="N37" s="72">
        <v>20000</v>
      </c>
      <c r="O37" s="72"/>
      <c r="P37" s="72">
        <f t="shared" si="4"/>
        <v>20000</v>
      </c>
      <c r="Q37" s="70">
        <f t="shared" si="5"/>
        <v>20000</v>
      </c>
      <c r="R37" s="74" t="s">
        <v>94</v>
      </c>
      <c r="S37" s="75" t="s">
        <v>86</v>
      </c>
      <c r="T37" s="74" t="s">
        <v>91</v>
      </c>
      <c r="U37" s="76" t="s">
        <v>253</v>
      </c>
      <c r="V37" s="77" t="s">
        <v>47</v>
      </c>
    </row>
    <row r="38" spans="1:22" s="2" customFormat="1" ht="69.75" customHeight="1" x14ac:dyDescent="0.2">
      <c r="A38" s="67" t="s">
        <v>129</v>
      </c>
      <c r="B38" s="68" t="s">
        <v>243</v>
      </c>
      <c r="C38" s="88" t="s">
        <v>183</v>
      </c>
      <c r="D38" s="70">
        <v>700000</v>
      </c>
      <c r="E38" s="71">
        <f t="shared" si="1"/>
        <v>20000</v>
      </c>
      <c r="F38" s="72">
        <v>0</v>
      </c>
      <c r="G38" s="72">
        <f t="shared" si="6"/>
        <v>0</v>
      </c>
      <c r="H38" s="72"/>
      <c r="I38" s="72"/>
      <c r="J38" s="72"/>
      <c r="K38" s="72"/>
      <c r="L38" s="72"/>
      <c r="M38" s="72"/>
      <c r="N38" s="72">
        <v>20000</v>
      </c>
      <c r="O38" s="72"/>
      <c r="P38" s="72">
        <f t="shared" si="4"/>
        <v>20000</v>
      </c>
      <c r="Q38" s="70">
        <f t="shared" si="5"/>
        <v>20000</v>
      </c>
      <c r="R38" s="74" t="s">
        <v>94</v>
      </c>
      <c r="S38" s="75" t="s">
        <v>86</v>
      </c>
      <c r="T38" s="74" t="s">
        <v>91</v>
      </c>
      <c r="U38" s="76" t="s">
        <v>127</v>
      </c>
      <c r="V38" s="77" t="s">
        <v>47</v>
      </c>
    </row>
    <row r="39" spans="1:22" s="2" customFormat="1" ht="63" customHeight="1" x14ac:dyDescent="0.2">
      <c r="A39" s="67" t="s">
        <v>129</v>
      </c>
      <c r="B39" s="68" t="s">
        <v>242</v>
      </c>
      <c r="C39" s="88" t="s">
        <v>183</v>
      </c>
      <c r="D39" s="70">
        <v>700000</v>
      </c>
      <c r="E39" s="71">
        <f t="shared" si="1"/>
        <v>78025</v>
      </c>
      <c r="F39" s="72">
        <v>40000</v>
      </c>
      <c r="G39" s="72">
        <f t="shared" si="6"/>
        <v>40000</v>
      </c>
      <c r="H39" s="72"/>
      <c r="I39" s="72"/>
      <c r="J39" s="72"/>
      <c r="K39" s="72"/>
      <c r="L39" s="72"/>
      <c r="M39" s="72"/>
      <c r="N39" s="72">
        <v>38025</v>
      </c>
      <c r="O39" s="72"/>
      <c r="P39" s="72">
        <f t="shared" si="4"/>
        <v>38025</v>
      </c>
      <c r="Q39" s="70">
        <f t="shared" si="5"/>
        <v>38025</v>
      </c>
      <c r="R39" s="74" t="s">
        <v>94</v>
      </c>
      <c r="S39" s="75" t="s">
        <v>86</v>
      </c>
      <c r="T39" s="74" t="s">
        <v>91</v>
      </c>
      <c r="U39" s="76" t="s">
        <v>127</v>
      </c>
      <c r="V39" s="77" t="s">
        <v>47</v>
      </c>
    </row>
    <row r="40" spans="1:22" s="2" customFormat="1" ht="72" x14ac:dyDescent="0.2">
      <c r="A40" s="67" t="s">
        <v>141</v>
      </c>
      <c r="B40" s="68" t="s">
        <v>291</v>
      </c>
      <c r="C40" s="88" t="s">
        <v>184</v>
      </c>
      <c r="D40" s="70">
        <v>2000000</v>
      </c>
      <c r="E40" s="71">
        <f t="shared" si="1"/>
        <v>100000</v>
      </c>
      <c r="F40" s="72">
        <v>50000</v>
      </c>
      <c r="G40" s="72">
        <f t="shared" si="6"/>
        <v>50000</v>
      </c>
      <c r="H40" s="72"/>
      <c r="I40" s="72">
        <v>50000</v>
      </c>
      <c r="J40" s="72"/>
      <c r="K40" s="72"/>
      <c r="L40" s="72"/>
      <c r="M40" s="72"/>
      <c r="N40" s="72"/>
      <c r="O40" s="72"/>
      <c r="P40" s="72">
        <f t="shared" si="4"/>
        <v>50000</v>
      </c>
      <c r="Q40" s="70">
        <f t="shared" si="5"/>
        <v>50000</v>
      </c>
      <c r="R40" s="74" t="s">
        <v>262</v>
      </c>
      <c r="S40" s="95" t="s">
        <v>220</v>
      </c>
      <c r="T40" s="74" t="s">
        <v>96</v>
      </c>
      <c r="U40" s="76" t="s">
        <v>118</v>
      </c>
      <c r="V40" s="77" t="s">
        <v>48</v>
      </c>
    </row>
    <row r="41" spans="1:22" s="2" customFormat="1" ht="81" customHeight="1" x14ac:dyDescent="0.2">
      <c r="A41" s="67" t="s">
        <v>141</v>
      </c>
      <c r="B41" s="68" t="s">
        <v>290</v>
      </c>
      <c r="C41" s="88" t="s">
        <v>185</v>
      </c>
      <c r="D41" s="70">
        <v>2500000</v>
      </c>
      <c r="E41" s="71">
        <f t="shared" si="1"/>
        <v>3200000</v>
      </c>
      <c r="F41" s="72">
        <v>0</v>
      </c>
      <c r="G41" s="72">
        <f t="shared" si="6"/>
        <v>0</v>
      </c>
      <c r="H41" s="72">
        <v>3200000</v>
      </c>
      <c r="I41" s="72"/>
      <c r="J41" s="72"/>
      <c r="K41" s="72"/>
      <c r="L41" s="72"/>
      <c r="M41" s="72"/>
      <c r="N41" s="72"/>
      <c r="O41" s="72"/>
      <c r="P41" s="72">
        <v>3200000</v>
      </c>
      <c r="Q41" s="70">
        <f t="shared" si="5"/>
        <v>3200000</v>
      </c>
      <c r="R41" s="74" t="s">
        <v>97</v>
      </c>
      <c r="S41" s="95">
        <v>511200</v>
      </c>
      <c r="T41" s="74" t="s">
        <v>96</v>
      </c>
      <c r="U41" s="76" t="s">
        <v>130</v>
      </c>
      <c r="V41" s="77" t="s">
        <v>48</v>
      </c>
    </row>
    <row r="42" spans="1:22" s="2" customFormat="1" ht="45.75" customHeight="1" x14ac:dyDescent="0.2">
      <c r="A42" s="67" t="s">
        <v>141</v>
      </c>
      <c r="B42" s="68" t="s">
        <v>289</v>
      </c>
      <c r="C42" s="88" t="s">
        <v>186</v>
      </c>
      <c r="D42" s="70">
        <v>500000</v>
      </c>
      <c r="E42" s="71">
        <f t="shared" si="1"/>
        <v>233000</v>
      </c>
      <c r="F42" s="72">
        <v>65000</v>
      </c>
      <c r="G42" s="72">
        <f t="shared" si="6"/>
        <v>65000</v>
      </c>
      <c r="H42" s="72">
        <v>168000</v>
      </c>
      <c r="I42" s="72"/>
      <c r="J42" s="72"/>
      <c r="K42" s="72"/>
      <c r="L42" s="72"/>
      <c r="M42" s="72"/>
      <c r="N42" s="72"/>
      <c r="O42" s="72"/>
      <c r="P42" s="72">
        <f t="shared" si="4"/>
        <v>168000</v>
      </c>
      <c r="Q42" s="70">
        <f t="shared" si="5"/>
        <v>168000</v>
      </c>
      <c r="R42" s="74" t="s">
        <v>98</v>
      </c>
      <c r="S42" s="95">
        <v>511200</v>
      </c>
      <c r="T42" s="74" t="s">
        <v>215</v>
      </c>
      <c r="U42" s="76">
        <v>2014</v>
      </c>
      <c r="V42" s="77" t="s">
        <v>48</v>
      </c>
    </row>
    <row r="43" spans="1:22" s="2" customFormat="1" ht="57" customHeight="1" x14ac:dyDescent="0.2">
      <c r="A43" s="67" t="s">
        <v>141</v>
      </c>
      <c r="B43" s="68" t="s">
        <v>288</v>
      </c>
      <c r="C43" s="88" t="s">
        <v>187</v>
      </c>
      <c r="D43" s="70">
        <v>90000</v>
      </c>
      <c r="E43" s="71">
        <f t="shared" si="1"/>
        <v>585000</v>
      </c>
      <c r="F43" s="70">
        <v>234000</v>
      </c>
      <c r="G43" s="72">
        <f t="shared" si="6"/>
        <v>234000</v>
      </c>
      <c r="H43" s="72"/>
      <c r="I43" s="72"/>
      <c r="J43" s="72"/>
      <c r="K43" s="72">
        <v>351000</v>
      </c>
      <c r="L43" s="72"/>
      <c r="M43" s="72"/>
      <c r="N43" s="72"/>
      <c r="O43" s="72"/>
      <c r="P43" s="72">
        <f t="shared" ref="P43:P67" si="7">SUM(H43:O43)</f>
        <v>351000</v>
      </c>
      <c r="Q43" s="70">
        <f t="shared" si="5"/>
        <v>351000</v>
      </c>
      <c r="R43" s="74" t="s">
        <v>99</v>
      </c>
      <c r="S43" s="95">
        <v>511100</v>
      </c>
      <c r="T43" s="74" t="s">
        <v>96</v>
      </c>
      <c r="U43" s="76" t="s">
        <v>119</v>
      </c>
      <c r="V43" s="77" t="s">
        <v>48</v>
      </c>
    </row>
    <row r="44" spans="1:22" s="2" customFormat="1" ht="51" x14ac:dyDescent="0.2">
      <c r="A44" s="67" t="s">
        <v>142</v>
      </c>
      <c r="B44" s="68" t="s">
        <v>302</v>
      </c>
      <c r="C44" s="88" t="s">
        <v>188</v>
      </c>
      <c r="D44" s="70">
        <v>35000</v>
      </c>
      <c r="E44" s="71">
        <f t="shared" ref="E44:E72" si="8">SUM(G44+Q44)</f>
        <v>10000</v>
      </c>
      <c r="F44" s="89">
        <v>0</v>
      </c>
      <c r="G44" s="72">
        <f t="shared" ref="G44:G56" si="9">SUM(F44:F44)</f>
        <v>0</v>
      </c>
      <c r="H44" s="72"/>
      <c r="I44" s="72"/>
      <c r="J44" s="72"/>
      <c r="K44" s="72">
        <v>10000</v>
      </c>
      <c r="L44" s="72"/>
      <c r="M44" s="72"/>
      <c r="N44" s="72"/>
      <c r="O44" s="72"/>
      <c r="P44" s="72">
        <f t="shared" si="7"/>
        <v>10000</v>
      </c>
      <c r="Q44" s="70">
        <f t="shared" ref="Q44:Q54" si="10">SUM(P44:P44)</f>
        <v>10000</v>
      </c>
      <c r="R44" s="74" t="s">
        <v>100</v>
      </c>
      <c r="S44" s="95" t="s">
        <v>231</v>
      </c>
      <c r="T44" s="74" t="s">
        <v>96</v>
      </c>
      <c r="U44" s="76" t="s">
        <v>130</v>
      </c>
      <c r="V44" s="77" t="s">
        <v>48</v>
      </c>
    </row>
    <row r="45" spans="1:22" s="2" customFormat="1" ht="76.5" x14ac:dyDescent="0.2">
      <c r="A45" s="67" t="s">
        <v>142</v>
      </c>
      <c r="B45" s="68" t="s">
        <v>303</v>
      </c>
      <c r="C45" s="88" t="s">
        <v>189</v>
      </c>
      <c r="D45" s="70">
        <v>70000</v>
      </c>
      <c r="E45" s="71">
        <f t="shared" si="8"/>
        <v>80000</v>
      </c>
      <c r="F45" s="72">
        <v>0</v>
      </c>
      <c r="G45" s="72">
        <f t="shared" si="9"/>
        <v>0</v>
      </c>
      <c r="H45" s="72"/>
      <c r="I45" s="72"/>
      <c r="J45" s="72"/>
      <c r="K45" s="72">
        <v>80000</v>
      </c>
      <c r="L45" s="72"/>
      <c r="M45" s="72"/>
      <c r="N45" s="72"/>
      <c r="O45" s="72"/>
      <c r="P45" s="72">
        <f t="shared" si="7"/>
        <v>80000</v>
      </c>
      <c r="Q45" s="70">
        <f t="shared" si="10"/>
        <v>80000</v>
      </c>
      <c r="R45" s="74" t="s">
        <v>100</v>
      </c>
      <c r="S45" s="75" t="s">
        <v>231</v>
      </c>
      <c r="T45" s="74" t="s">
        <v>96</v>
      </c>
      <c r="U45" s="76" t="s">
        <v>119</v>
      </c>
      <c r="V45" s="77" t="s">
        <v>48</v>
      </c>
    </row>
    <row r="46" spans="1:22" s="2" customFormat="1" ht="61.5" customHeight="1" x14ac:dyDescent="0.2">
      <c r="A46" s="67" t="s">
        <v>142</v>
      </c>
      <c r="B46" s="68" t="s">
        <v>287</v>
      </c>
      <c r="C46" s="88" t="s">
        <v>190</v>
      </c>
      <c r="D46" s="70">
        <v>60000</v>
      </c>
      <c r="E46" s="71">
        <f t="shared" si="8"/>
        <v>580000</v>
      </c>
      <c r="F46" s="72">
        <v>580000</v>
      </c>
      <c r="G46" s="72">
        <f t="shared" si="9"/>
        <v>580000</v>
      </c>
      <c r="H46" s="72"/>
      <c r="I46" s="72"/>
      <c r="J46" s="72"/>
      <c r="K46" s="72"/>
      <c r="L46" s="72"/>
      <c r="M46" s="72"/>
      <c r="N46" s="72"/>
      <c r="O46" s="72"/>
      <c r="P46" s="98">
        <f t="shared" si="7"/>
        <v>0</v>
      </c>
      <c r="Q46" s="70">
        <f t="shared" si="10"/>
        <v>0</v>
      </c>
      <c r="R46" s="74" t="s">
        <v>101</v>
      </c>
      <c r="S46" s="75" t="s">
        <v>216</v>
      </c>
      <c r="T46" s="74" t="s">
        <v>96</v>
      </c>
      <c r="U46" s="76" t="s">
        <v>119</v>
      </c>
      <c r="V46" s="77" t="s">
        <v>48</v>
      </c>
    </row>
    <row r="47" spans="1:22" s="2" customFormat="1" ht="85.5" customHeight="1" x14ac:dyDescent="0.2">
      <c r="A47" s="67" t="s">
        <v>143</v>
      </c>
      <c r="B47" s="68" t="s">
        <v>286</v>
      </c>
      <c r="C47" s="88" t="s">
        <v>195</v>
      </c>
      <c r="D47" s="70">
        <v>3031540</v>
      </c>
      <c r="E47" s="71">
        <f t="shared" si="8"/>
        <v>2365000</v>
      </c>
      <c r="F47" s="90">
        <v>45000</v>
      </c>
      <c r="G47" s="72">
        <f t="shared" si="9"/>
        <v>45000</v>
      </c>
      <c r="H47" s="72">
        <v>2300000</v>
      </c>
      <c r="I47" s="72">
        <v>20000</v>
      </c>
      <c r="J47" s="72"/>
      <c r="K47" s="72"/>
      <c r="L47" s="72"/>
      <c r="M47" s="72"/>
      <c r="N47" s="72"/>
      <c r="O47" s="72"/>
      <c r="P47" s="98">
        <f t="shared" si="7"/>
        <v>2320000</v>
      </c>
      <c r="Q47" s="70">
        <f t="shared" si="10"/>
        <v>2320000</v>
      </c>
      <c r="R47" s="74" t="s">
        <v>102</v>
      </c>
      <c r="S47" s="95" t="s">
        <v>134</v>
      </c>
      <c r="T47" s="74" t="s">
        <v>122</v>
      </c>
      <c r="U47" s="76" t="s">
        <v>128</v>
      </c>
      <c r="V47" s="77" t="s">
        <v>48</v>
      </c>
    </row>
    <row r="48" spans="1:22" s="2" customFormat="1" ht="82.5" customHeight="1" x14ac:dyDescent="0.2">
      <c r="A48" s="67" t="s">
        <v>143</v>
      </c>
      <c r="B48" s="68" t="s">
        <v>285</v>
      </c>
      <c r="C48" s="88" t="s">
        <v>196</v>
      </c>
      <c r="D48" s="70">
        <v>3600000</v>
      </c>
      <c r="E48" s="71">
        <f t="shared" si="8"/>
        <v>2711295</v>
      </c>
      <c r="F48" s="72">
        <v>550000</v>
      </c>
      <c r="G48" s="72">
        <f t="shared" si="9"/>
        <v>550000</v>
      </c>
      <c r="H48" s="72">
        <v>105000</v>
      </c>
      <c r="I48" s="72">
        <v>2056295</v>
      </c>
      <c r="J48" s="72"/>
      <c r="K48" s="72"/>
      <c r="L48" s="72"/>
      <c r="M48" s="72"/>
      <c r="N48" s="72"/>
      <c r="O48" s="72"/>
      <c r="P48" s="98">
        <f t="shared" si="7"/>
        <v>2161295</v>
      </c>
      <c r="Q48" s="70">
        <f t="shared" si="10"/>
        <v>2161295</v>
      </c>
      <c r="R48" s="74" t="s">
        <v>102</v>
      </c>
      <c r="S48" s="95" t="s">
        <v>232</v>
      </c>
      <c r="T48" s="74" t="s">
        <v>122</v>
      </c>
      <c r="U48" s="76" t="s">
        <v>241</v>
      </c>
      <c r="V48" s="77" t="s">
        <v>48</v>
      </c>
    </row>
    <row r="49" spans="1:22" s="2" customFormat="1" ht="76.5" x14ac:dyDescent="0.2">
      <c r="A49" s="67" t="s">
        <v>143</v>
      </c>
      <c r="B49" s="68" t="s">
        <v>284</v>
      </c>
      <c r="C49" s="84" t="s">
        <v>191</v>
      </c>
      <c r="D49" s="70">
        <v>4185480</v>
      </c>
      <c r="E49" s="71">
        <f t="shared" si="8"/>
        <v>1000000</v>
      </c>
      <c r="F49" s="99">
        <v>0</v>
      </c>
      <c r="G49" s="72">
        <f t="shared" si="9"/>
        <v>0</v>
      </c>
      <c r="H49" s="72">
        <v>500000</v>
      </c>
      <c r="I49" s="72"/>
      <c r="J49" s="72"/>
      <c r="K49" s="72"/>
      <c r="L49" s="72">
        <v>150000</v>
      </c>
      <c r="M49" s="72"/>
      <c r="N49" s="72">
        <v>350000</v>
      </c>
      <c r="O49" s="72"/>
      <c r="P49" s="98">
        <f t="shared" si="7"/>
        <v>1000000</v>
      </c>
      <c r="Q49" s="70">
        <f t="shared" si="10"/>
        <v>1000000</v>
      </c>
      <c r="R49" s="74" t="s">
        <v>103</v>
      </c>
      <c r="S49" s="100" t="s">
        <v>135</v>
      </c>
      <c r="T49" s="74" t="s">
        <v>122</v>
      </c>
      <c r="U49" s="76" t="s">
        <v>118</v>
      </c>
      <c r="V49" s="77" t="s">
        <v>48</v>
      </c>
    </row>
    <row r="50" spans="1:22" s="2" customFormat="1" ht="156.75" customHeight="1" x14ac:dyDescent="0.2">
      <c r="A50" s="67" t="s">
        <v>143</v>
      </c>
      <c r="B50" s="68" t="s">
        <v>304</v>
      </c>
      <c r="C50" s="88" t="s">
        <v>200</v>
      </c>
      <c r="D50" s="70">
        <v>15000000</v>
      </c>
      <c r="E50" s="71">
        <f t="shared" si="8"/>
        <v>250000</v>
      </c>
      <c r="F50" s="99">
        <v>0</v>
      </c>
      <c r="G50" s="72">
        <f t="shared" si="9"/>
        <v>0</v>
      </c>
      <c r="H50" s="72"/>
      <c r="I50" s="72"/>
      <c r="J50" s="72"/>
      <c r="K50" s="72">
        <v>250000</v>
      </c>
      <c r="L50" s="72"/>
      <c r="M50" s="72"/>
      <c r="N50" s="72"/>
      <c r="O50" s="72"/>
      <c r="P50" s="98">
        <f t="shared" si="7"/>
        <v>250000</v>
      </c>
      <c r="Q50" s="70">
        <f t="shared" si="10"/>
        <v>250000</v>
      </c>
      <c r="R50" s="74" t="s">
        <v>104</v>
      </c>
      <c r="S50" s="95" t="s">
        <v>105</v>
      </c>
      <c r="T50" s="74" t="s">
        <v>122</v>
      </c>
      <c r="U50" s="76" t="s">
        <v>217</v>
      </c>
      <c r="V50" s="77" t="s">
        <v>48</v>
      </c>
    </row>
    <row r="51" spans="1:22" s="2" customFormat="1" ht="138.75" customHeight="1" x14ac:dyDescent="0.2">
      <c r="A51" s="67" t="s">
        <v>143</v>
      </c>
      <c r="B51" s="68" t="s">
        <v>305</v>
      </c>
      <c r="C51" s="101" t="s">
        <v>199</v>
      </c>
      <c r="D51" s="70">
        <v>8000000</v>
      </c>
      <c r="E51" s="71">
        <f t="shared" si="8"/>
        <v>500000</v>
      </c>
      <c r="F51" s="99">
        <v>0</v>
      </c>
      <c r="G51" s="72">
        <f t="shared" si="9"/>
        <v>0</v>
      </c>
      <c r="H51" s="72"/>
      <c r="I51" s="72"/>
      <c r="J51" s="72"/>
      <c r="K51" s="72">
        <v>500000</v>
      </c>
      <c r="L51" s="72"/>
      <c r="M51" s="72"/>
      <c r="N51" s="72"/>
      <c r="O51" s="72"/>
      <c r="P51" s="72">
        <f t="shared" si="7"/>
        <v>500000</v>
      </c>
      <c r="Q51" s="70">
        <f t="shared" si="10"/>
        <v>500000</v>
      </c>
      <c r="R51" s="74" t="s">
        <v>104</v>
      </c>
      <c r="S51" s="95" t="s">
        <v>105</v>
      </c>
      <c r="T51" s="74" t="s">
        <v>122</v>
      </c>
      <c r="U51" s="76" t="s">
        <v>217</v>
      </c>
      <c r="V51" s="77" t="s">
        <v>48</v>
      </c>
    </row>
    <row r="52" spans="1:22" s="2" customFormat="1" ht="108" customHeight="1" x14ac:dyDescent="0.2">
      <c r="A52" s="67" t="s">
        <v>143</v>
      </c>
      <c r="B52" s="68" t="s">
        <v>148</v>
      </c>
      <c r="C52" s="88" t="s">
        <v>197</v>
      </c>
      <c r="D52" s="70">
        <v>10000000</v>
      </c>
      <c r="E52" s="71">
        <f t="shared" si="8"/>
        <v>100000</v>
      </c>
      <c r="F52" s="81">
        <v>0</v>
      </c>
      <c r="G52" s="72">
        <f t="shared" si="9"/>
        <v>0</v>
      </c>
      <c r="H52" s="72"/>
      <c r="I52" s="72"/>
      <c r="J52" s="72"/>
      <c r="K52" s="72">
        <v>100000</v>
      </c>
      <c r="L52" s="72"/>
      <c r="M52" s="72"/>
      <c r="N52" s="72"/>
      <c r="O52" s="72"/>
      <c r="P52" s="72">
        <f t="shared" si="7"/>
        <v>100000</v>
      </c>
      <c r="Q52" s="70">
        <f t="shared" si="10"/>
        <v>100000</v>
      </c>
      <c r="R52" s="74" t="s">
        <v>104</v>
      </c>
      <c r="S52" s="95" t="s">
        <v>105</v>
      </c>
      <c r="T52" s="74" t="s">
        <v>122</v>
      </c>
      <c r="U52" s="76" t="s">
        <v>217</v>
      </c>
      <c r="V52" s="77" t="s">
        <v>48</v>
      </c>
    </row>
    <row r="53" spans="1:22" s="2" customFormat="1" ht="138.75" customHeight="1" x14ac:dyDescent="0.2">
      <c r="A53" s="67" t="s">
        <v>143</v>
      </c>
      <c r="B53" s="68" t="s">
        <v>306</v>
      </c>
      <c r="C53" s="88" t="s">
        <v>233</v>
      </c>
      <c r="D53" s="70">
        <v>5000000</v>
      </c>
      <c r="E53" s="71">
        <f t="shared" si="8"/>
        <v>100000</v>
      </c>
      <c r="F53" s="99">
        <v>0</v>
      </c>
      <c r="G53" s="72">
        <f t="shared" si="9"/>
        <v>0</v>
      </c>
      <c r="H53" s="72"/>
      <c r="I53" s="72"/>
      <c r="J53" s="72"/>
      <c r="K53" s="72">
        <v>100000</v>
      </c>
      <c r="L53" s="72"/>
      <c r="M53" s="72"/>
      <c r="N53" s="72"/>
      <c r="O53" s="72"/>
      <c r="P53" s="72">
        <f t="shared" si="7"/>
        <v>100000</v>
      </c>
      <c r="Q53" s="70">
        <f t="shared" si="10"/>
        <v>100000</v>
      </c>
      <c r="R53" s="74" t="s">
        <v>104</v>
      </c>
      <c r="S53" s="95" t="s">
        <v>105</v>
      </c>
      <c r="T53" s="74" t="s">
        <v>122</v>
      </c>
      <c r="U53" s="76" t="s">
        <v>217</v>
      </c>
      <c r="V53" s="77" t="s">
        <v>48</v>
      </c>
    </row>
    <row r="54" spans="1:22" s="2" customFormat="1" ht="125.25" customHeight="1" x14ac:dyDescent="0.2">
      <c r="A54" s="67" t="s">
        <v>143</v>
      </c>
      <c r="B54" s="68" t="s">
        <v>307</v>
      </c>
      <c r="C54" s="88" t="s">
        <v>198</v>
      </c>
      <c r="D54" s="70">
        <v>4000000</v>
      </c>
      <c r="E54" s="71">
        <f t="shared" si="8"/>
        <v>100000</v>
      </c>
      <c r="F54" s="99">
        <v>0</v>
      </c>
      <c r="G54" s="72">
        <f t="shared" si="9"/>
        <v>0</v>
      </c>
      <c r="H54" s="72"/>
      <c r="I54" s="72"/>
      <c r="J54" s="72"/>
      <c r="K54" s="72">
        <v>100000</v>
      </c>
      <c r="L54" s="72"/>
      <c r="M54" s="72"/>
      <c r="N54" s="72"/>
      <c r="O54" s="72"/>
      <c r="P54" s="72">
        <f t="shared" si="7"/>
        <v>100000</v>
      </c>
      <c r="Q54" s="70">
        <f t="shared" si="10"/>
        <v>100000</v>
      </c>
      <c r="R54" s="74" t="s">
        <v>104</v>
      </c>
      <c r="S54" s="95" t="s">
        <v>105</v>
      </c>
      <c r="T54" s="74" t="s">
        <v>122</v>
      </c>
      <c r="U54" s="76" t="s">
        <v>217</v>
      </c>
      <c r="V54" s="77" t="s">
        <v>48</v>
      </c>
    </row>
    <row r="55" spans="1:22" s="2" customFormat="1" ht="76.5" customHeight="1" x14ac:dyDescent="0.2">
      <c r="A55" s="67" t="s">
        <v>238</v>
      </c>
      <c r="B55" s="68" t="s">
        <v>283</v>
      </c>
      <c r="C55" s="88" t="s">
        <v>239</v>
      </c>
      <c r="D55" s="70">
        <v>18000000</v>
      </c>
      <c r="E55" s="71">
        <f t="shared" si="8"/>
        <v>50000</v>
      </c>
      <c r="F55" s="90">
        <v>20000</v>
      </c>
      <c r="G55" s="72">
        <f t="shared" si="9"/>
        <v>20000</v>
      </c>
      <c r="H55" s="72"/>
      <c r="I55" s="72">
        <v>30000</v>
      </c>
      <c r="J55" s="72"/>
      <c r="K55" s="72"/>
      <c r="L55" s="72"/>
      <c r="M55" s="72"/>
      <c r="N55" s="72"/>
      <c r="O55" s="72"/>
      <c r="P55" s="72">
        <f t="shared" si="7"/>
        <v>30000</v>
      </c>
      <c r="Q55" s="70">
        <f>SUM(P55:P55)</f>
        <v>30000</v>
      </c>
      <c r="R55" s="74" t="s">
        <v>102</v>
      </c>
      <c r="S55" s="75" t="s">
        <v>86</v>
      </c>
      <c r="T55" s="74" t="s">
        <v>122</v>
      </c>
      <c r="U55" s="102" t="s">
        <v>237</v>
      </c>
      <c r="V55" s="77" t="s">
        <v>41</v>
      </c>
    </row>
    <row r="56" spans="1:22" s="2" customFormat="1" ht="90.75" customHeight="1" x14ac:dyDescent="0.2">
      <c r="A56" s="67" t="s">
        <v>144</v>
      </c>
      <c r="B56" s="68" t="s">
        <v>282</v>
      </c>
      <c r="C56" s="84" t="s">
        <v>194</v>
      </c>
      <c r="D56" s="70">
        <v>3881480</v>
      </c>
      <c r="E56" s="71">
        <f t="shared" si="8"/>
        <v>100000</v>
      </c>
      <c r="F56" s="90">
        <v>100000</v>
      </c>
      <c r="G56" s="72">
        <f t="shared" si="9"/>
        <v>100000</v>
      </c>
      <c r="H56" s="72"/>
      <c r="I56" s="72"/>
      <c r="J56" s="72"/>
      <c r="K56" s="72"/>
      <c r="L56" s="72"/>
      <c r="M56" s="72"/>
      <c r="N56" s="72"/>
      <c r="O56" s="72"/>
      <c r="P56" s="72">
        <f t="shared" si="7"/>
        <v>0</v>
      </c>
      <c r="Q56" s="70">
        <f>SUM(P56:P56)</f>
        <v>0</v>
      </c>
      <c r="R56" s="74" t="s">
        <v>102</v>
      </c>
      <c r="S56" s="100" t="s">
        <v>137</v>
      </c>
      <c r="T56" s="74" t="s">
        <v>122</v>
      </c>
      <c r="U56" s="102" t="s">
        <v>118</v>
      </c>
      <c r="V56" s="77" t="s">
        <v>41</v>
      </c>
    </row>
    <row r="57" spans="1:22" s="2" customFormat="1" ht="123" customHeight="1" x14ac:dyDescent="0.2">
      <c r="A57" s="67" t="s">
        <v>144</v>
      </c>
      <c r="B57" s="68" t="s">
        <v>281</v>
      </c>
      <c r="C57" s="84" t="s">
        <v>193</v>
      </c>
      <c r="D57" s="70">
        <v>7412600</v>
      </c>
      <c r="E57" s="71">
        <f t="shared" si="8"/>
        <v>1000000</v>
      </c>
      <c r="F57" s="90">
        <v>0</v>
      </c>
      <c r="G57" s="72">
        <v>0</v>
      </c>
      <c r="H57" s="72"/>
      <c r="I57" s="72">
        <v>1000000</v>
      </c>
      <c r="J57" s="72"/>
      <c r="K57" s="81"/>
      <c r="L57" s="72"/>
      <c r="M57" s="72"/>
      <c r="N57" s="72"/>
      <c r="O57" s="72"/>
      <c r="P57" s="72">
        <v>1000000</v>
      </c>
      <c r="Q57" s="70">
        <v>1000000</v>
      </c>
      <c r="R57" s="74" t="s">
        <v>102</v>
      </c>
      <c r="S57" s="100" t="s">
        <v>106</v>
      </c>
      <c r="T57" s="74" t="s">
        <v>122</v>
      </c>
      <c r="U57" s="102" t="s">
        <v>263</v>
      </c>
      <c r="V57" s="77" t="s">
        <v>41</v>
      </c>
    </row>
    <row r="58" spans="1:22" s="2" customFormat="1" ht="108" customHeight="1" x14ac:dyDescent="0.2">
      <c r="A58" s="67" t="s">
        <v>144</v>
      </c>
      <c r="B58" s="68" t="s">
        <v>308</v>
      </c>
      <c r="C58" s="88" t="s">
        <v>234</v>
      </c>
      <c r="D58" s="70">
        <v>200000</v>
      </c>
      <c r="E58" s="71">
        <f t="shared" si="8"/>
        <v>50000</v>
      </c>
      <c r="F58" s="90">
        <v>50000</v>
      </c>
      <c r="G58" s="72">
        <f>SUM(F58:F58)</f>
        <v>50000</v>
      </c>
      <c r="H58" s="72"/>
      <c r="I58" s="72"/>
      <c r="J58" s="72"/>
      <c r="K58" s="72"/>
      <c r="L58" s="72"/>
      <c r="M58" s="72"/>
      <c r="N58" s="72"/>
      <c r="O58" s="72"/>
      <c r="P58" s="72">
        <f t="shared" si="7"/>
        <v>0</v>
      </c>
      <c r="Q58" s="70">
        <f t="shared" ref="Q58:Q67" si="11">SUM(P58:P58)</f>
        <v>0</v>
      </c>
      <c r="R58" s="74" t="s">
        <v>102</v>
      </c>
      <c r="S58" s="95">
        <v>412800</v>
      </c>
      <c r="T58" s="74" t="s">
        <v>122</v>
      </c>
      <c r="U58" s="76">
        <v>2017</v>
      </c>
      <c r="V58" s="77" t="s">
        <v>41</v>
      </c>
    </row>
    <row r="59" spans="1:22" s="2" customFormat="1" ht="106.5" customHeight="1" x14ac:dyDescent="0.2">
      <c r="A59" s="67" t="s">
        <v>144</v>
      </c>
      <c r="B59" s="79" t="s">
        <v>280</v>
      </c>
      <c r="C59" s="84" t="s">
        <v>192</v>
      </c>
      <c r="D59" s="70">
        <v>1700000</v>
      </c>
      <c r="E59" s="71">
        <f t="shared" si="8"/>
        <v>3246677</v>
      </c>
      <c r="F59" s="90">
        <v>0</v>
      </c>
      <c r="G59" s="72">
        <f>SUM(F59:F59)</f>
        <v>0</v>
      </c>
      <c r="H59" s="72"/>
      <c r="I59" s="72"/>
      <c r="J59" s="72"/>
      <c r="K59" s="72">
        <v>3246677</v>
      </c>
      <c r="L59" s="72"/>
      <c r="M59" s="72"/>
      <c r="N59" s="72"/>
      <c r="O59" s="72"/>
      <c r="P59" s="72">
        <f>SUM(H59:O59)</f>
        <v>3246677</v>
      </c>
      <c r="Q59" s="70">
        <f t="shared" si="11"/>
        <v>3246677</v>
      </c>
      <c r="R59" s="74" t="s">
        <v>126</v>
      </c>
      <c r="S59" s="75" t="s">
        <v>136</v>
      </c>
      <c r="T59" s="74" t="s">
        <v>122</v>
      </c>
      <c r="U59" s="76" t="s">
        <v>128</v>
      </c>
      <c r="V59" s="77" t="s">
        <v>41</v>
      </c>
    </row>
    <row r="60" spans="1:22" s="2" customFormat="1" ht="72" customHeight="1" x14ac:dyDescent="0.2">
      <c r="A60" s="67" t="s">
        <v>238</v>
      </c>
      <c r="B60" s="79" t="s">
        <v>279</v>
      </c>
      <c r="C60" s="84" t="s">
        <v>240</v>
      </c>
      <c r="D60" s="70">
        <v>782330</v>
      </c>
      <c r="E60" s="71">
        <f t="shared" si="8"/>
        <v>700000</v>
      </c>
      <c r="F60" s="90">
        <v>200000</v>
      </c>
      <c r="G60" s="72">
        <v>200000</v>
      </c>
      <c r="H60" s="72"/>
      <c r="I60" s="72"/>
      <c r="J60" s="72"/>
      <c r="K60" s="72">
        <v>500000</v>
      </c>
      <c r="L60" s="72"/>
      <c r="M60" s="72"/>
      <c r="N60" s="72"/>
      <c r="O60" s="72"/>
      <c r="P60" s="72">
        <f t="shared" si="7"/>
        <v>500000</v>
      </c>
      <c r="Q60" s="70">
        <f t="shared" si="11"/>
        <v>500000</v>
      </c>
      <c r="R60" s="74" t="s">
        <v>126</v>
      </c>
      <c r="S60" s="75" t="s">
        <v>248</v>
      </c>
      <c r="T60" s="74" t="s">
        <v>122</v>
      </c>
      <c r="U60" s="76" t="s">
        <v>237</v>
      </c>
      <c r="V60" s="77" t="s">
        <v>41</v>
      </c>
    </row>
    <row r="61" spans="1:22" s="2" customFormat="1" ht="96" customHeight="1" x14ac:dyDescent="0.2">
      <c r="A61" s="67" t="s">
        <v>144</v>
      </c>
      <c r="B61" s="68" t="s">
        <v>149</v>
      </c>
      <c r="C61" s="88" t="s">
        <v>201</v>
      </c>
      <c r="D61" s="70">
        <v>2760000</v>
      </c>
      <c r="E61" s="71">
        <f t="shared" si="8"/>
        <v>252271</v>
      </c>
      <c r="F61" s="90">
        <v>0</v>
      </c>
      <c r="G61" s="72">
        <f t="shared" ref="G61:G64" si="12">SUM(F61:F61)</f>
        <v>0</v>
      </c>
      <c r="H61" s="72"/>
      <c r="I61" s="72"/>
      <c r="J61" s="72"/>
      <c r="K61" s="72"/>
      <c r="L61" s="72">
        <v>252271</v>
      </c>
      <c r="M61" s="72"/>
      <c r="N61" s="72"/>
      <c r="O61" s="72"/>
      <c r="P61" s="72">
        <f t="shared" si="7"/>
        <v>252271</v>
      </c>
      <c r="Q61" s="70">
        <f t="shared" si="11"/>
        <v>252271</v>
      </c>
      <c r="R61" s="74" t="s">
        <v>107</v>
      </c>
      <c r="S61" s="95" t="s">
        <v>108</v>
      </c>
      <c r="T61" s="74" t="s">
        <v>122</v>
      </c>
      <c r="U61" s="76" t="s">
        <v>118</v>
      </c>
      <c r="V61" s="77" t="s">
        <v>41</v>
      </c>
    </row>
    <row r="62" spans="1:22" s="2" customFormat="1" ht="65.25" customHeight="1" x14ac:dyDescent="0.2">
      <c r="A62" s="67" t="s">
        <v>145</v>
      </c>
      <c r="B62" s="68" t="s">
        <v>278</v>
      </c>
      <c r="C62" s="88" t="s">
        <v>202</v>
      </c>
      <c r="D62" s="70">
        <v>1000000</v>
      </c>
      <c r="E62" s="71">
        <f t="shared" si="8"/>
        <v>50000</v>
      </c>
      <c r="F62" s="72">
        <v>50000</v>
      </c>
      <c r="G62" s="72">
        <f t="shared" si="12"/>
        <v>50000</v>
      </c>
      <c r="H62" s="72"/>
      <c r="I62" s="72"/>
      <c r="J62" s="72"/>
      <c r="K62" s="72"/>
      <c r="L62" s="72"/>
      <c r="M62" s="72"/>
      <c r="N62" s="72"/>
      <c r="O62" s="72"/>
      <c r="P62" s="72">
        <v>0</v>
      </c>
      <c r="Q62" s="70">
        <f t="shared" si="11"/>
        <v>0</v>
      </c>
      <c r="R62" s="74" t="s">
        <v>222</v>
      </c>
      <c r="S62" s="75" t="s">
        <v>86</v>
      </c>
      <c r="T62" s="74" t="s">
        <v>122</v>
      </c>
      <c r="U62" s="76" t="s">
        <v>119</v>
      </c>
      <c r="V62" s="77" t="s">
        <v>41</v>
      </c>
    </row>
    <row r="63" spans="1:22" s="2" customFormat="1" ht="77.25" customHeight="1" x14ac:dyDescent="0.2">
      <c r="A63" s="67">
        <v>20</v>
      </c>
      <c r="B63" s="68" t="s">
        <v>277</v>
      </c>
      <c r="C63" s="88" t="s">
        <v>203</v>
      </c>
      <c r="D63" s="70">
        <v>20000</v>
      </c>
      <c r="E63" s="71">
        <f t="shared" si="8"/>
        <v>20000</v>
      </c>
      <c r="F63" s="70">
        <v>20000</v>
      </c>
      <c r="G63" s="72">
        <f t="shared" si="12"/>
        <v>20000</v>
      </c>
      <c r="H63" s="72"/>
      <c r="I63" s="72"/>
      <c r="J63" s="72"/>
      <c r="K63" s="72"/>
      <c r="L63" s="72"/>
      <c r="M63" s="72"/>
      <c r="N63" s="72"/>
      <c r="O63" s="72"/>
      <c r="P63" s="72">
        <f t="shared" si="7"/>
        <v>0</v>
      </c>
      <c r="Q63" s="70">
        <f t="shared" si="11"/>
        <v>0</v>
      </c>
      <c r="R63" s="74" t="s">
        <v>110</v>
      </c>
      <c r="S63" s="95">
        <v>412700</v>
      </c>
      <c r="T63" s="74" t="s">
        <v>122</v>
      </c>
      <c r="U63" s="76">
        <v>2017</v>
      </c>
      <c r="V63" s="77" t="s">
        <v>41</v>
      </c>
    </row>
    <row r="64" spans="1:22" s="2" customFormat="1" ht="99" customHeight="1" x14ac:dyDescent="0.2">
      <c r="A64" s="67" t="s">
        <v>145</v>
      </c>
      <c r="B64" s="68" t="s">
        <v>276</v>
      </c>
      <c r="C64" s="88" t="s">
        <v>204</v>
      </c>
      <c r="D64" s="70">
        <v>50000</v>
      </c>
      <c r="E64" s="71">
        <f t="shared" si="8"/>
        <v>30000</v>
      </c>
      <c r="F64" s="90">
        <v>30000</v>
      </c>
      <c r="G64" s="72">
        <f t="shared" si="12"/>
        <v>30000</v>
      </c>
      <c r="H64" s="72"/>
      <c r="I64" s="72"/>
      <c r="J64" s="72"/>
      <c r="K64" s="72"/>
      <c r="L64" s="72"/>
      <c r="M64" s="72"/>
      <c r="N64" s="72"/>
      <c r="O64" s="72"/>
      <c r="P64" s="72">
        <f>SUM(H64:O64)</f>
        <v>0</v>
      </c>
      <c r="Q64" s="70">
        <f t="shared" si="11"/>
        <v>0</v>
      </c>
      <c r="R64" s="74" t="s">
        <v>109</v>
      </c>
      <c r="S64" s="75" t="s">
        <v>86</v>
      </c>
      <c r="T64" s="74" t="s">
        <v>122</v>
      </c>
      <c r="U64" s="76">
        <v>2017</v>
      </c>
      <c r="V64" s="77" t="s">
        <v>41</v>
      </c>
    </row>
    <row r="65" spans="1:50" s="2" customFormat="1" ht="120.75" customHeight="1" x14ac:dyDescent="0.2">
      <c r="A65" s="67" t="s">
        <v>146</v>
      </c>
      <c r="B65" s="68" t="s">
        <v>265</v>
      </c>
      <c r="C65" s="88" t="s">
        <v>205</v>
      </c>
      <c r="D65" s="70">
        <v>5000000</v>
      </c>
      <c r="E65" s="71">
        <f t="shared" si="8"/>
        <v>60000</v>
      </c>
      <c r="F65" s="72">
        <v>20000</v>
      </c>
      <c r="G65" s="72">
        <f>SUM(F65:F65)</f>
        <v>20000</v>
      </c>
      <c r="H65" s="72"/>
      <c r="I65" s="72"/>
      <c r="J65" s="72"/>
      <c r="K65" s="72"/>
      <c r="L65" s="72">
        <v>20000</v>
      </c>
      <c r="M65" s="72"/>
      <c r="N65" s="72">
        <v>20000</v>
      </c>
      <c r="O65" s="72"/>
      <c r="P65" s="72">
        <f t="shared" si="7"/>
        <v>40000</v>
      </c>
      <c r="Q65" s="70">
        <f t="shared" si="11"/>
        <v>40000</v>
      </c>
      <c r="R65" s="74" t="s">
        <v>111</v>
      </c>
      <c r="S65" s="75" t="s">
        <v>86</v>
      </c>
      <c r="T65" s="74" t="s">
        <v>123</v>
      </c>
      <c r="U65" s="76" t="s">
        <v>119</v>
      </c>
      <c r="V65" s="77" t="s">
        <v>41</v>
      </c>
    </row>
    <row r="66" spans="1:50" s="2" customFormat="1" ht="131.25" customHeight="1" x14ac:dyDescent="0.2">
      <c r="A66" s="67" t="s">
        <v>146</v>
      </c>
      <c r="B66" s="68" t="s">
        <v>246</v>
      </c>
      <c r="C66" s="88" t="s">
        <v>206</v>
      </c>
      <c r="D66" s="70">
        <v>4000000</v>
      </c>
      <c r="E66" s="71">
        <f t="shared" si="8"/>
        <v>220000</v>
      </c>
      <c r="F66" s="72">
        <v>120000</v>
      </c>
      <c r="G66" s="72">
        <f>SUM(F66:F66)</f>
        <v>120000</v>
      </c>
      <c r="H66" s="72"/>
      <c r="I66" s="72"/>
      <c r="J66" s="72"/>
      <c r="K66" s="72"/>
      <c r="L66" s="72">
        <v>50000</v>
      </c>
      <c r="M66" s="72"/>
      <c r="N66" s="72">
        <v>50000</v>
      </c>
      <c r="O66" s="72"/>
      <c r="P66" s="72">
        <f t="shared" si="7"/>
        <v>100000</v>
      </c>
      <c r="Q66" s="70">
        <f t="shared" si="11"/>
        <v>100000</v>
      </c>
      <c r="R66" s="74" t="s">
        <v>124</v>
      </c>
      <c r="S66" s="75" t="s">
        <v>86</v>
      </c>
      <c r="T66" s="74" t="s">
        <v>123</v>
      </c>
      <c r="U66" s="76" t="s">
        <v>119</v>
      </c>
      <c r="V66" s="77" t="s">
        <v>41</v>
      </c>
    </row>
    <row r="67" spans="1:50" s="2" customFormat="1" ht="80.25" customHeight="1" x14ac:dyDescent="0.2">
      <c r="A67" s="67" t="s">
        <v>146</v>
      </c>
      <c r="B67" s="68" t="s">
        <v>275</v>
      </c>
      <c r="C67" s="88" t="s">
        <v>207</v>
      </c>
      <c r="D67" s="70">
        <v>7985250</v>
      </c>
      <c r="E67" s="71">
        <f t="shared" si="8"/>
        <v>120000</v>
      </c>
      <c r="F67" s="103">
        <v>0</v>
      </c>
      <c r="G67" s="72">
        <v>0</v>
      </c>
      <c r="H67" s="72"/>
      <c r="I67" s="72"/>
      <c r="J67" s="72"/>
      <c r="K67" s="72">
        <v>120000</v>
      </c>
      <c r="L67" s="72"/>
      <c r="M67" s="72"/>
      <c r="N67" s="72"/>
      <c r="O67" s="72"/>
      <c r="P67" s="72">
        <f t="shared" si="7"/>
        <v>120000</v>
      </c>
      <c r="Q67" s="70">
        <f t="shared" si="11"/>
        <v>120000</v>
      </c>
      <c r="R67" s="74" t="s">
        <v>112</v>
      </c>
      <c r="S67" s="75" t="s">
        <v>86</v>
      </c>
      <c r="T67" s="74" t="s">
        <v>123</v>
      </c>
      <c r="U67" s="76" t="s">
        <v>237</v>
      </c>
      <c r="V67" s="77" t="s">
        <v>41</v>
      </c>
    </row>
    <row r="68" spans="1:50" s="2" customFormat="1" ht="90" customHeight="1" x14ac:dyDescent="0.2">
      <c r="A68" s="67" t="s">
        <v>147</v>
      </c>
      <c r="B68" s="68" t="s">
        <v>273</v>
      </c>
      <c r="C68" s="88" t="s">
        <v>208</v>
      </c>
      <c r="D68" s="70">
        <v>857000</v>
      </c>
      <c r="E68" s="71">
        <f t="shared" si="8"/>
        <v>360000</v>
      </c>
      <c r="F68" s="72">
        <v>360000</v>
      </c>
      <c r="G68" s="72">
        <f t="shared" ref="G68:G72" si="13">SUM(F68:F68)</f>
        <v>360000</v>
      </c>
      <c r="H68" s="72"/>
      <c r="I68" s="72"/>
      <c r="J68" s="72"/>
      <c r="K68" s="72"/>
      <c r="L68" s="72"/>
      <c r="M68" s="72"/>
      <c r="N68" s="72"/>
      <c r="O68" s="72"/>
      <c r="P68" s="72">
        <f t="shared" ref="P68:P72" si="14">SUM(H68:O68)</f>
        <v>0</v>
      </c>
      <c r="Q68" s="70">
        <f t="shared" ref="Q68:Q72" si="15">SUM(P68:P68)</f>
        <v>0</v>
      </c>
      <c r="R68" s="74" t="s">
        <v>113</v>
      </c>
      <c r="S68" s="75" t="s">
        <v>86</v>
      </c>
      <c r="T68" s="74" t="s">
        <v>123</v>
      </c>
      <c r="U68" s="76" t="s">
        <v>119</v>
      </c>
      <c r="V68" s="77" t="s">
        <v>41</v>
      </c>
    </row>
    <row r="69" spans="1:50" s="2" customFormat="1" ht="97.5" customHeight="1" x14ac:dyDescent="0.2">
      <c r="A69" s="67" t="s">
        <v>147</v>
      </c>
      <c r="B69" s="68" t="s">
        <v>274</v>
      </c>
      <c r="C69" s="88" t="s">
        <v>209</v>
      </c>
      <c r="D69" s="70">
        <v>160000</v>
      </c>
      <c r="E69" s="71">
        <f t="shared" si="8"/>
        <v>24000</v>
      </c>
      <c r="F69" s="72">
        <v>12000</v>
      </c>
      <c r="G69" s="72">
        <f t="shared" si="13"/>
        <v>12000</v>
      </c>
      <c r="H69" s="72"/>
      <c r="I69" s="72"/>
      <c r="J69" s="72"/>
      <c r="K69" s="72"/>
      <c r="L69" s="72"/>
      <c r="M69" s="72"/>
      <c r="N69" s="72"/>
      <c r="O69" s="72">
        <v>12000</v>
      </c>
      <c r="P69" s="72">
        <f t="shared" si="14"/>
        <v>12000</v>
      </c>
      <c r="Q69" s="70">
        <f t="shared" si="15"/>
        <v>12000</v>
      </c>
      <c r="R69" s="74" t="s">
        <v>113</v>
      </c>
      <c r="S69" s="75">
        <v>412900</v>
      </c>
      <c r="T69" s="74" t="s">
        <v>123</v>
      </c>
      <c r="U69" s="76" t="s">
        <v>119</v>
      </c>
      <c r="V69" s="77" t="s">
        <v>41</v>
      </c>
    </row>
    <row r="70" spans="1:50" s="2" customFormat="1" ht="79.5" customHeight="1" x14ac:dyDescent="0.2">
      <c r="A70" s="67" t="s">
        <v>147</v>
      </c>
      <c r="B70" s="68" t="s">
        <v>266</v>
      </c>
      <c r="C70" s="88" t="s">
        <v>210</v>
      </c>
      <c r="D70" s="70">
        <v>40000</v>
      </c>
      <c r="E70" s="71">
        <f t="shared" si="8"/>
        <v>7000</v>
      </c>
      <c r="F70" s="72">
        <v>3000</v>
      </c>
      <c r="G70" s="72">
        <f t="shared" si="13"/>
        <v>3000</v>
      </c>
      <c r="H70" s="72"/>
      <c r="I70" s="72"/>
      <c r="J70" s="72"/>
      <c r="K70" s="72"/>
      <c r="L70" s="72"/>
      <c r="M70" s="72"/>
      <c r="N70" s="72"/>
      <c r="O70" s="72">
        <v>4000</v>
      </c>
      <c r="P70" s="72">
        <f t="shared" si="14"/>
        <v>4000</v>
      </c>
      <c r="Q70" s="70">
        <f t="shared" si="15"/>
        <v>4000</v>
      </c>
      <c r="R70" s="74" t="s">
        <v>113</v>
      </c>
      <c r="S70" s="75">
        <v>412900</v>
      </c>
      <c r="T70" s="74" t="s">
        <v>123</v>
      </c>
      <c r="U70" s="76" t="s">
        <v>119</v>
      </c>
      <c r="V70" s="77" t="s">
        <v>41</v>
      </c>
    </row>
    <row r="71" spans="1:50" s="2" customFormat="1" ht="48" customHeight="1" x14ac:dyDescent="0.2">
      <c r="A71" s="67" t="s">
        <v>147</v>
      </c>
      <c r="B71" s="68" t="s">
        <v>271</v>
      </c>
      <c r="C71" s="88" t="s">
        <v>114</v>
      </c>
      <c r="D71" s="70">
        <v>30000</v>
      </c>
      <c r="E71" s="71">
        <f t="shared" si="8"/>
        <v>60000</v>
      </c>
      <c r="F71" s="99">
        <v>60000</v>
      </c>
      <c r="G71" s="72">
        <f t="shared" si="13"/>
        <v>60000</v>
      </c>
      <c r="H71" s="72"/>
      <c r="I71" s="72"/>
      <c r="J71" s="72"/>
      <c r="K71" s="72"/>
      <c r="L71" s="72"/>
      <c r="M71" s="72"/>
      <c r="N71" s="72"/>
      <c r="O71" s="72"/>
      <c r="P71" s="72">
        <f t="shared" si="14"/>
        <v>0</v>
      </c>
      <c r="Q71" s="70">
        <f t="shared" si="15"/>
        <v>0</v>
      </c>
      <c r="R71" s="74" t="s">
        <v>115</v>
      </c>
      <c r="S71" s="75" t="s">
        <v>86</v>
      </c>
      <c r="T71" s="74" t="s">
        <v>123</v>
      </c>
      <c r="U71" s="76" t="s">
        <v>119</v>
      </c>
      <c r="V71" s="77" t="s">
        <v>41</v>
      </c>
    </row>
    <row r="72" spans="1:50" s="2" customFormat="1" ht="81.75" customHeight="1" x14ac:dyDescent="0.2">
      <c r="A72" s="67" t="s">
        <v>147</v>
      </c>
      <c r="B72" s="68" t="s">
        <v>272</v>
      </c>
      <c r="C72" s="88" t="s">
        <v>211</v>
      </c>
      <c r="D72" s="70">
        <v>30000</v>
      </c>
      <c r="E72" s="71">
        <f t="shared" si="8"/>
        <v>13000</v>
      </c>
      <c r="F72" s="72">
        <v>10000</v>
      </c>
      <c r="G72" s="72">
        <f t="shared" si="13"/>
        <v>10000</v>
      </c>
      <c r="H72" s="72"/>
      <c r="I72" s="72"/>
      <c r="J72" s="72"/>
      <c r="K72" s="72"/>
      <c r="L72" s="72"/>
      <c r="M72" s="72"/>
      <c r="N72" s="72"/>
      <c r="O72" s="72">
        <v>3000</v>
      </c>
      <c r="P72" s="72">
        <f t="shared" si="14"/>
        <v>3000</v>
      </c>
      <c r="Q72" s="70">
        <f t="shared" si="15"/>
        <v>3000</v>
      </c>
      <c r="R72" s="74" t="s">
        <v>116</v>
      </c>
      <c r="S72" s="75">
        <v>511300</v>
      </c>
      <c r="T72" s="74" t="s">
        <v>123</v>
      </c>
      <c r="U72" s="76" t="s">
        <v>119</v>
      </c>
      <c r="V72" s="77" t="s">
        <v>41</v>
      </c>
    </row>
    <row r="73" spans="1:50" ht="21" customHeight="1" x14ac:dyDescent="0.2">
      <c r="A73" s="128" t="s">
        <v>1</v>
      </c>
      <c r="B73" s="129"/>
      <c r="C73" s="5"/>
      <c r="D73" s="11">
        <f t="shared" ref="D73:Q73" si="16">SUM(D7:D72)</f>
        <v>128363180</v>
      </c>
      <c r="E73" s="58">
        <f t="shared" si="16"/>
        <v>23082768</v>
      </c>
      <c r="F73" s="62">
        <f t="shared" si="16"/>
        <v>4125090</v>
      </c>
      <c r="G73" s="59">
        <f t="shared" si="16"/>
        <v>4125090</v>
      </c>
      <c r="H73" s="53">
        <f t="shared" si="16"/>
        <v>7518000</v>
      </c>
      <c r="I73" s="53">
        <f t="shared" si="16"/>
        <v>3841295</v>
      </c>
      <c r="J73" s="53">
        <f t="shared" si="16"/>
        <v>0</v>
      </c>
      <c r="K73" s="53">
        <f t="shared" si="16"/>
        <v>5387677</v>
      </c>
      <c r="L73" s="53">
        <f t="shared" si="16"/>
        <v>1238271</v>
      </c>
      <c r="M73" s="53">
        <f t="shared" si="16"/>
        <v>0</v>
      </c>
      <c r="N73" s="53">
        <f t="shared" si="16"/>
        <v>948435</v>
      </c>
      <c r="O73" s="53">
        <f t="shared" si="16"/>
        <v>24000</v>
      </c>
      <c r="P73" s="62">
        <f t="shared" si="16"/>
        <v>18957678</v>
      </c>
      <c r="Q73" s="58">
        <f t="shared" si="16"/>
        <v>18957678</v>
      </c>
      <c r="R73" s="135"/>
      <c r="S73" s="135"/>
      <c r="T73" s="135"/>
      <c r="U73" s="135"/>
      <c r="V73" s="135"/>
      <c r="AV73" s="2"/>
      <c r="AW73" s="2"/>
      <c r="AX73" s="2"/>
    </row>
    <row r="74" spans="1:50" ht="30" customHeight="1" x14ac:dyDescent="0.25">
      <c r="A74" s="21" t="s">
        <v>27</v>
      </c>
      <c r="B74" s="22"/>
      <c r="C74" s="125" t="s">
        <v>60</v>
      </c>
      <c r="D74" s="126"/>
      <c r="E74" s="126"/>
      <c r="F74" s="63"/>
      <c r="G74" s="55"/>
      <c r="H74" s="55"/>
      <c r="I74" s="55"/>
      <c r="J74" s="55"/>
      <c r="K74" s="55"/>
      <c r="L74" s="55"/>
      <c r="O74" s="56"/>
    </row>
    <row r="75" spans="1:50" ht="36.75" customHeight="1" x14ac:dyDescent="0.25">
      <c r="A75" s="127" t="s">
        <v>28</v>
      </c>
      <c r="B75" s="127"/>
      <c r="C75" s="130" t="s">
        <v>61</v>
      </c>
      <c r="D75" s="131"/>
      <c r="E75" s="131"/>
      <c r="F75" s="64"/>
      <c r="G75" s="55"/>
      <c r="H75" s="55"/>
      <c r="I75" s="55"/>
      <c r="J75" s="55"/>
      <c r="K75" s="55"/>
      <c r="L75" s="55"/>
    </row>
    <row r="76" spans="1:50" ht="39.75" customHeight="1" x14ac:dyDescent="0.25">
      <c r="A76" s="127"/>
      <c r="B76" s="127"/>
      <c r="C76" s="130" t="s">
        <v>29</v>
      </c>
      <c r="D76" s="132"/>
      <c r="E76" s="132"/>
      <c r="G76" s="54"/>
    </row>
    <row r="77" spans="1:50" ht="48" customHeight="1" x14ac:dyDescent="0.25">
      <c r="C77" s="130" t="s">
        <v>62</v>
      </c>
      <c r="D77" s="132"/>
      <c r="E77" s="132"/>
      <c r="G77" s="54"/>
    </row>
    <row r="78" spans="1:50" ht="28.5" customHeight="1" x14ac:dyDescent="0.25">
      <c r="C78" s="130" t="s">
        <v>63</v>
      </c>
      <c r="D78" s="132"/>
      <c r="E78" s="132"/>
      <c r="G78" s="54"/>
    </row>
    <row r="79" spans="1:50" x14ac:dyDescent="0.2">
      <c r="C79" s="20"/>
      <c r="G79" s="54"/>
    </row>
    <row r="80" spans="1:50" x14ac:dyDescent="0.2">
      <c r="G80" s="54"/>
    </row>
    <row r="81" spans="7:7" x14ac:dyDescent="0.2">
      <c r="G81" s="54"/>
    </row>
  </sheetData>
  <autoFilter ref="T1:T82"/>
  <mergeCells count="38">
    <mergeCell ref="C77:E77"/>
    <mergeCell ref="C78:E78"/>
    <mergeCell ref="U73:V73"/>
    <mergeCell ref="R73:T73"/>
    <mergeCell ref="H4:H5"/>
    <mergeCell ref="I4:I5"/>
    <mergeCell ref="J4:J5"/>
    <mergeCell ref="O4:O5"/>
    <mergeCell ref="R2:R5"/>
    <mergeCell ref="S2:S5"/>
    <mergeCell ref="T2:T5"/>
    <mergeCell ref="U2:U5"/>
    <mergeCell ref="V2:V5"/>
    <mergeCell ref="H3:O3"/>
    <mergeCell ref="H2:Q2"/>
    <mergeCell ref="N4:N5"/>
    <mergeCell ref="C74:E74"/>
    <mergeCell ref="F3:G3"/>
    <mergeCell ref="A75:B76"/>
    <mergeCell ref="A73:B73"/>
    <mergeCell ref="C75:E75"/>
    <mergeCell ref="C76:E76"/>
    <mergeCell ref="F4:F5"/>
    <mergeCell ref="G4:G5"/>
    <mergeCell ref="D2:D5"/>
    <mergeCell ref="E2:E5"/>
    <mergeCell ref="F2:G2"/>
    <mergeCell ref="A1:C1"/>
    <mergeCell ref="A2:A5"/>
    <mergeCell ref="B2:B5"/>
    <mergeCell ref="C2:C5"/>
    <mergeCell ref="P3:Q3"/>
    <mergeCell ref="D1:V1"/>
    <mergeCell ref="P4:P5"/>
    <mergeCell ref="Q4:Q5"/>
    <mergeCell ref="K4:K5"/>
    <mergeCell ref="L4:L5"/>
    <mergeCell ref="M4:M5"/>
  </mergeCells>
  <conditionalFormatting sqref="E7:E72">
    <cfRule type="expression" priority="37">
      <formula>"if(d5&gt;E5)"</formula>
    </cfRule>
  </conditionalFormatting>
  <conditionalFormatting sqref="D26 D24 D30 D17:D21 D7 D33:D72">
    <cfRule type="expression" priority="36">
      <formula>$D$7:$D$30&gt;$E$7:$E$30</formula>
    </cfRule>
  </conditionalFormatting>
  <conditionalFormatting sqref="D22:D23 D25 D27:D29 D31:D32">
    <cfRule type="expression" priority="24">
      <formula>$D$7:$D$12&gt;$E$7:$E$12</formula>
    </cfRule>
  </conditionalFormatting>
  <conditionalFormatting sqref="D8:D16">
    <cfRule type="expression" priority="51">
      <formula>$D$7:$D$16&gt;$E$7:$E$16</formula>
    </cfRule>
  </conditionalFormatting>
  <pageMargins left="0.39370078740157483" right="0.27559055118110237" top="0.51181102362204722" bottom="0.51181102362204722" header="0.31496062992125984" footer="0.31496062992125984"/>
  <pageSetup paperSize="9" scale="60" fitToHeight="3" orientation="landscape" r:id="rId1"/>
  <headerFooter>
    <oddFooter>&amp;RStr. &amp;P/&amp;N</oddFooter>
  </headerFooter>
  <rowBreaks count="2" manualBreakCount="2">
    <brk id="54" max="16383" man="1"/>
    <brk id="73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25"/>
  <sheetViews>
    <sheetView showGridLines="0" zoomScale="83" zoomScaleNormal="83" workbookViewId="0">
      <selection activeCell="C6" sqref="C6:E8"/>
    </sheetView>
  </sheetViews>
  <sheetFormatPr defaultColWidth="8.85546875" defaultRowHeight="12.75" x14ac:dyDescent="0.2"/>
  <cols>
    <col min="1" max="1" width="1.7109375" style="6" customWidth="1"/>
    <col min="2" max="2" width="39.28515625" style="6" customWidth="1"/>
    <col min="3" max="5" width="21.28515625" style="6" customWidth="1"/>
    <col min="6" max="16384" width="8.85546875" style="6"/>
  </cols>
  <sheetData>
    <row r="2" spans="2:5" ht="25.9" customHeight="1" x14ac:dyDescent="0.2">
      <c r="B2" s="141" t="s">
        <v>59</v>
      </c>
      <c r="C2" s="142"/>
      <c r="D2" s="142"/>
      <c r="E2" s="143"/>
    </row>
    <row r="3" spans="2:5" x14ac:dyDescent="0.2">
      <c r="B3" s="146" t="s">
        <v>31</v>
      </c>
      <c r="C3" s="147" t="s">
        <v>35</v>
      </c>
      <c r="D3" s="144" t="s">
        <v>11</v>
      </c>
      <c r="E3" s="144" t="s">
        <v>12</v>
      </c>
    </row>
    <row r="4" spans="2:5" x14ac:dyDescent="0.2">
      <c r="B4" s="146"/>
      <c r="C4" s="147"/>
      <c r="D4" s="145"/>
      <c r="E4" s="145"/>
    </row>
    <row r="5" spans="2:5" x14ac:dyDescent="0.2">
      <c r="B5" s="146"/>
      <c r="C5" s="147"/>
      <c r="D5" s="145"/>
      <c r="E5" s="145"/>
    </row>
    <row r="6" spans="2:5" ht="19.899999999999999" customHeight="1" x14ac:dyDescent="0.25">
      <c r="B6" s="38" t="s">
        <v>33</v>
      </c>
      <c r="C6" s="9">
        <f>D6+E6</f>
        <v>4805525</v>
      </c>
      <c r="D6" s="9">
        <f>'Ukupno po sektorima'!$E$7</f>
        <v>1546090</v>
      </c>
      <c r="E6" s="9">
        <f>'Ukupno po sektorima'!Q7</f>
        <v>3259435</v>
      </c>
    </row>
    <row r="7" spans="2:5" ht="19.899999999999999" customHeight="1" x14ac:dyDescent="0.25">
      <c r="B7" s="38" t="s">
        <v>34</v>
      </c>
      <c r="C7" s="9">
        <f>D7+E7</f>
        <v>11914295</v>
      </c>
      <c r="D7" s="9">
        <f>'Ukupno po sektorima'!$E$8</f>
        <v>1524000</v>
      </c>
      <c r="E7" s="9">
        <f>'Ukupno po sektorima'!Q8</f>
        <v>10390295</v>
      </c>
    </row>
    <row r="8" spans="2:5" ht="19.899999999999999" customHeight="1" x14ac:dyDescent="0.25">
      <c r="B8" s="38" t="s">
        <v>40</v>
      </c>
      <c r="C8" s="9">
        <f>D8+E8</f>
        <v>6362948</v>
      </c>
      <c r="D8" s="9">
        <f>'Ukupno po sektorima'!$E$9</f>
        <v>1055000</v>
      </c>
      <c r="E8" s="9">
        <f>'Ukupno po sektorima'!Q9</f>
        <v>5307948</v>
      </c>
    </row>
    <row r="9" spans="2:5" ht="18" customHeight="1" x14ac:dyDescent="0.3">
      <c r="B9" s="19" t="s">
        <v>2</v>
      </c>
      <c r="C9" s="7">
        <f>SUM(C6:C8)</f>
        <v>23082768</v>
      </c>
      <c r="D9" s="7">
        <f>SUM(D6:D8)</f>
        <v>4125090</v>
      </c>
      <c r="E9" s="7">
        <f>SUM(E6:E8)</f>
        <v>18957678</v>
      </c>
    </row>
    <row r="10" spans="2:5" ht="13.15" customHeight="1" x14ac:dyDescent="0.2">
      <c r="B10" s="146" t="s">
        <v>0</v>
      </c>
      <c r="C10" s="147" t="s">
        <v>36</v>
      </c>
      <c r="D10" s="144" t="s">
        <v>11</v>
      </c>
      <c r="E10" s="144" t="s">
        <v>12</v>
      </c>
    </row>
    <row r="11" spans="2:5" ht="13.15" customHeight="1" x14ac:dyDescent="0.2">
      <c r="B11" s="146"/>
      <c r="C11" s="147"/>
      <c r="D11" s="145"/>
      <c r="E11" s="145"/>
    </row>
    <row r="12" spans="2:5" ht="13.15" customHeight="1" x14ac:dyDescent="0.2">
      <c r="B12" s="146"/>
      <c r="C12" s="147"/>
      <c r="D12" s="145"/>
      <c r="E12" s="145"/>
    </row>
    <row r="13" spans="2:5" ht="19.899999999999999" customHeight="1" x14ac:dyDescent="0.25">
      <c r="B13" s="38" t="s">
        <v>33</v>
      </c>
      <c r="C13" s="9" t="e">
        <f>D13+E13</f>
        <v>#REF!</v>
      </c>
      <c r="D13" s="9" t="e">
        <f>'Ukupno po sektorima'!$F$7</f>
        <v>#REF!</v>
      </c>
      <c r="E13" s="9" t="e">
        <f>'Ukupno po sektorima'!R7</f>
        <v>#REF!</v>
      </c>
    </row>
    <row r="14" spans="2:5" ht="19.899999999999999" customHeight="1" x14ac:dyDescent="0.25">
      <c r="B14" s="38" t="s">
        <v>34</v>
      </c>
      <c r="C14" s="9" t="e">
        <f>D14+E14</f>
        <v>#REF!</v>
      </c>
      <c r="D14" s="9" t="e">
        <f>'Ukupno po sektorima'!$F$8</f>
        <v>#REF!</v>
      </c>
      <c r="E14" s="9" t="e">
        <f>'Ukupno po sektorima'!R8</f>
        <v>#REF!</v>
      </c>
    </row>
    <row r="15" spans="2:5" ht="19.899999999999999" customHeight="1" x14ac:dyDescent="0.25">
      <c r="B15" s="38" t="s">
        <v>40</v>
      </c>
      <c r="C15" s="9" t="e">
        <f>D15+E15</f>
        <v>#REF!</v>
      </c>
      <c r="D15" s="9" t="e">
        <f>'Ukupno po sektorima'!$F$9</f>
        <v>#REF!</v>
      </c>
      <c r="E15" s="9" t="e">
        <f>'Ukupno po sektorima'!R9</f>
        <v>#REF!</v>
      </c>
    </row>
    <row r="16" spans="2:5" ht="18" customHeight="1" x14ac:dyDescent="0.3">
      <c r="B16" s="19" t="s">
        <v>2</v>
      </c>
      <c r="C16" s="7" t="e">
        <f>SUM(C13:C15)</f>
        <v>#REF!</v>
      </c>
      <c r="D16" s="7" t="e">
        <f>SUM(D13:D15)</f>
        <v>#REF!</v>
      </c>
      <c r="E16" s="7" t="e">
        <f>SUM(E13:E15)</f>
        <v>#REF!</v>
      </c>
    </row>
    <row r="17" spans="2:5" ht="13.15" customHeight="1" x14ac:dyDescent="0.2">
      <c r="B17" s="146" t="s">
        <v>0</v>
      </c>
      <c r="C17" s="147" t="s">
        <v>37</v>
      </c>
      <c r="D17" s="144" t="s">
        <v>11</v>
      </c>
      <c r="E17" s="144" t="s">
        <v>12</v>
      </c>
    </row>
    <row r="18" spans="2:5" ht="13.15" customHeight="1" x14ac:dyDescent="0.2">
      <c r="B18" s="146"/>
      <c r="C18" s="147"/>
      <c r="D18" s="145"/>
      <c r="E18" s="145"/>
    </row>
    <row r="19" spans="2:5" ht="13.15" customHeight="1" x14ac:dyDescent="0.2">
      <c r="B19" s="146"/>
      <c r="C19" s="147"/>
      <c r="D19" s="145"/>
      <c r="E19" s="145"/>
    </row>
    <row r="20" spans="2:5" ht="19.899999999999999" customHeight="1" x14ac:dyDescent="0.25">
      <c r="B20" s="38" t="s">
        <v>33</v>
      </c>
      <c r="C20" s="9" t="e">
        <f>D20+E20</f>
        <v>#REF!</v>
      </c>
      <c r="D20" s="9" t="e">
        <f>'Ukupno po sektorima'!$G$7</f>
        <v>#REF!</v>
      </c>
      <c r="E20" s="9" t="e">
        <f>'Ukupno po sektorima'!S7</f>
        <v>#REF!</v>
      </c>
    </row>
    <row r="21" spans="2:5" ht="19.899999999999999" customHeight="1" x14ac:dyDescent="0.25">
      <c r="B21" s="38" t="s">
        <v>34</v>
      </c>
      <c r="C21" s="9" t="e">
        <f>D21+E21</f>
        <v>#REF!</v>
      </c>
      <c r="D21" s="9" t="e">
        <f>'Ukupno po sektorima'!$G$8</f>
        <v>#REF!</v>
      </c>
      <c r="E21" s="9" t="e">
        <f>'Ukupno po sektorima'!S8</f>
        <v>#REF!</v>
      </c>
    </row>
    <row r="22" spans="2:5" ht="19.899999999999999" customHeight="1" x14ac:dyDescent="0.25">
      <c r="B22" s="38" t="s">
        <v>40</v>
      </c>
      <c r="C22" s="9" t="e">
        <f>D22+E22</f>
        <v>#REF!</v>
      </c>
      <c r="D22" s="9" t="e">
        <f>'Ukupno po sektorima'!$G$9</f>
        <v>#REF!</v>
      </c>
      <c r="E22" s="9" t="e">
        <f>'Ukupno po sektorima'!S9</f>
        <v>#REF!</v>
      </c>
    </row>
    <row r="23" spans="2:5" ht="18" customHeight="1" x14ac:dyDescent="0.3">
      <c r="B23" s="19" t="s">
        <v>2</v>
      </c>
      <c r="C23" s="7" t="e">
        <f>SUM(C20:C22)</f>
        <v>#REF!</v>
      </c>
      <c r="D23" s="7" t="e">
        <f>SUM(D20:D22)</f>
        <v>#REF!</v>
      </c>
      <c r="E23" s="7" t="e">
        <f>SUM(E20:E22)</f>
        <v>#REF!</v>
      </c>
    </row>
    <row r="25" spans="2:5" ht="18" customHeight="1" x14ac:dyDescent="0.3">
      <c r="B25" s="10" t="s">
        <v>38</v>
      </c>
      <c r="C25" s="7" t="e">
        <f>C9+C16+C23</f>
        <v>#REF!</v>
      </c>
      <c r="D25" s="7" t="e">
        <f>D9+D16+D23</f>
        <v>#REF!</v>
      </c>
      <c r="E25" s="7" t="e">
        <f>E9+E16+E23</f>
        <v>#REF!</v>
      </c>
    </row>
  </sheetData>
  <sheetProtection algorithmName="SHA-512" hashValue="D0XGDzQAbiFc1g9Y+oA+EXrF1MJ27yLgqJnJ+gtmpP5ieLXc0N7HU/xG3YyksKXEvHqudtGwvQHky++baCLLfw==" saltValue="rg7HuJ/iITGqBhpS5eMNDA==" spinCount="100000" sheet="1" objects="1" scenarios="1"/>
  <mergeCells count="13">
    <mergeCell ref="B2:E2"/>
    <mergeCell ref="E17:E19"/>
    <mergeCell ref="B3:B5"/>
    <mergeCell ref="D3:D5"/>
    <mergeCell ref="E3:E5"/>
    <mergeCell ref="C3:C5"/>
    <mergeCell ref="B17:B19"/>
    <mergeCell ref="C17:C19"/>
    <mergeCell ref="D17:D19"/>
    <mergeCell ref="D10:D12"/>
    <mergeCell ref="E10:E12"/>
    <mergeCell ref="B10:B12"/>
    <mergeCell ref="C10:C12"/>
  </mergeCells>
  <pageMargins left="0.43" right="0.31" top="0.72" bottom="1" header="0.5" footer="0.5"/>
  <pageSetup paperSize="9" scale="8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64"/>
  <sheetViews>
    <sheetView showGridLines="0" zoomScaleNormal="100" zoomScaleSheetLayoutView="28" zoomScalePageLayoutView="49" workbookViewId="0">
      <selection activeCell="P10" sqref="P10"/>
    </sheetView>
  </sheetViews>
  <sheetFormatPr defaultColWidth="8.85546875" defaultRowHeight="12.75" x14ac:dyDescent="0.2"/>
  <cols>
    <col min="1" max="1" width="1.7109375" style="6" customWidth="1"/>
    <col min="2" max="2" width="32.28515625" style="6" customWidth="1"/>
    <col min="3" max="3" width="11.140625" style="6" customWidth="1"/>
    <col min="4" max="4" width="8.42578125" style="6" customWidth="1"/>
    <col min="5" max="5" width="14.28515625" style="6" customWidth="1"/>
    <col min="6" max="6" width="9.28515625" style="6" customWidth="1"/>
    <col min="7" max="14" width="14.28515625" style="6" customWidth="1"/>
    <col min="15" max="15" width="3" style="6" customWidth="1"/>
    <col min="16" max="16384" width="8.85546875" style="6"/>
  </cols>
  <sheetData>
    <row r="1" spans="2:27" x14ac:dyDescent="0.2">
      <c r="B1" s="24"/>
      <c r="C1" s="24"/>
      <c r="D1" s="24"/>
    </row>
    <row r="2" spans="2:27" ht="23.45" customHeight="1" x14ac:dyDescent="0.2">
      <c r="B2" s="18" t="s">
        <v>67</v>
      </c>
      <c r="C2" s="18"/>
      <c r="D2" s="18"/>
    </row>
    <row r="3" spans="2:27" ht="13.9" customHeight="1" x14ac:dyDescent="0.2">
      <c r="B3" s="164" t="s">
        <v>42</v>
      </c>
      <c r="C3" s="157" t="s">
        <v>46</v>
      </c>
      <c r="D3" s="158"/>
      <c r="E3" s="151" t="s">
        <v>68</v>
      </c>
      <c r="F3" s="152"/>
      <c r="G3" s="113" t="s">
        <v>78</v>
      </c>
      <c r="H3" s="113"/>
      <c r="I3" s="113"/>
      <c r="J3" s="113"/>
      <c r="K3" s="147" t="s">
        <v>12</v>
      </c>
      <c r="L3" s="147"/>
      <c r="M3" s="147"/>
      <c r="N3" s="147"/>
    </row>
    <row r="4" spans="2:27" ht="27.6" customHeight="1" x14ac:dyDescent="0.2">
      <c r="B4" s="165"/>
      <c r="C4" s="159"/>
      <c r="D4" s="160"/>
      <c r="E4" s="153"/>
      <c r="F4" s="154"/>
      <c r="G4" s="115" t="s">
        <v>69</v>
      </c>
      <c r="H4" s="115"/>
      <c r="I4" s="115"/>
      <c r="J4" s="115"/>
      <c r="K4" s="116" t="s">
        <v>70</v>
      </c>
      <c r="L4" s="116"/>
      <c r="M4" s="116"/>
      <c r="N4" s="116"/>
    </row>
    <row r="5" spans="2:27" ht="13.15" customHeight="1" x14ac:dyDescent="0.2">
      <c r="B5" s="165"/>
      <c r="C5" s="161" t="s">
        <v>32</v>
      </c>
      <c r="D5" s="163" t="s">
        <v>43</v>
      </c>
      <c r="E5" s="155" t="s">
        <v>45</v>
      </c>
      <c r="F5" s="155" t="s">
        <v>44</v>
      </c>
      <c r="G5" s="110" t="s">
        <v>72</v>
      </c>
      <c r="H5" s="110" t="s">
        <v>73</v>
      </c>
      <c r="I5" s="110" t="s">
        <v>74</v>
      </c>
      <c r="J5" s="110" t="s">
        <v>71</v>
      </c>
      <c r="K5" s="110" t="s">
        <v>72</v>
      </c>
      <c r="L5" s="110" t="s">
        <v>73</v>
      </c>
      <c r="M5" s="110" t="s">
        <v>74</v>
      </c>
      <c r="N5" s="110" t="s">
        <v>71</v>
      </c>
    </row>
    <row r="6" spans="2:27" ht="13.15" customHeight="1" x14ac:dyDescent="0.2">
      <c r="B6" s="165"/>
      <c r="C6" s="162"/>
      <c r="D6" s="163"/>
      <c r="E6" s="156"/>
      <c r="F6" s="156"/>
      <c r="G6" s="110"/>
      <c r="H6" s="110"/>
      <c r="I6" s="110"/>
      <c r="J6" s="110"/>
      <c r="K6" s="110"/>
      <c r="L6" s="110"/>
      <c r="M6" s="110"/>
      <c r="N6" s="110"/>
    </row>
    <row r="7" spans="2:27" s="23" customFormat="1" ht="28.5" x14ac:dyDescent="0.25">
      <c r="B7" s="43" t="s">
        <v>49</v>
      </c>
      <c r="C7" s="40">
        <f>COUNTIF('Plan 2023'!$U7:$U72,"*А*")</f>
        <v>22</v>
      </c>
      <c r="D7" s="28">
        <f t="shared" ref="D7:D12" si="0">C7/C$13</f>
        <v>0.4</v>
      </c>
      <c r="E7" s="26">
        <f>SUMIF('Plan 2023'!$U7:$U72,"*А*",'Plan 2023'!E7:E72)</f>
        <v>7874025</v>
      </c>
      <c r="F7" s="28">
        <f t="shared" ref="F7:F12" si="1">E7/E$13</f>
        <v>0.3689561367181976</v>
      </c>
      <c r="G7" s="30">
        <f>SUMIF('Plan 2023'!$U7:$U72,"*А*",'Plan 2023'!F7:F72)</f>
        <v>1930000</v>
      </c>
      <c r="H7" s="30" t="e">
        <f>SUMIF('Plan 2023'!$U7:$U72,"*А*",'Plan 2023'!#REF!)</f>
        <v>#REF!</v>
      </c>
      <c r="I7" s="30" t="e">
        <f>SUMIF('Plan 2023'!$U7:$U72,"*А*",'Plan 2023'!#REF!)</f>
        <v>#REF!</v>
      </c>
      <c r="J7" s="26" t="e">
        <f t="shared" ref="J7:J13" si="2">SUM(G7:I7)</f>
        <v>#REF!</v>
      </c>
      <c r="K7" s="30">
        <f>SUMIF('Plan 2023'!$U7:$U72,"*А*",'Plan 2023'!P7:P72)</f>
        <v>5944025</v>
      </c>
      <c r="L7" s="30" t="e">
        <f>SUMIF('Plan 2023'!$U7:$U72,"*А*",'Plan 2023'!#REF!)</f>
        <v>#REF!</v>
      </c>
      <c r="M7" s="30" t="e">
        <f>SUMIF('Plan 2023'!$U7:$U72,"*А*",'Plan 2023'!#REF!)</f>
        <v>#REF!</v>
      </c>
      <c r="N7" s="26" t="e">
        <f t="shared" ref="N7:N13" si="3">SUM(K7:M7)</f>
        <v>#REF!</v>
      </c>
    </row>
    <row r="8" spans="2:27" s="23" customFormat="1" ht="57" x14ac:dyDescent="0.25">
      <c r="B8" s="43" t="s">
        <v>64</v>
      </c>
      <c r="C8" s="40">
        <f>COUNTIF('Plan 2023'!$U7:$U72,"*Б*")</f>
        <v>0</v>
      </c>
      <c r="D8" s="28">
        <f t="shared" si="0"/>
        <v>0</v>
      </c>
      <c r="E8" s="26">
        <f>SUMIF('Plan 2023'!$U7:$U72,"*Б*",'Plan 2023'!E7:E72)</f>
        <v>0</v>
      </c>
      <c r="F8" s="28">
        <f t="shared" si="1"/>
        <v>0</v>
      </c>
      <c r="G8" s="30">
        <f>SUMIF('Plan 2023'!$U7:$U72,"*Б*",'Plan 2023'!F7:F72)</f>
        <v>0</v>
      </c>
      <c r="H8" s="30" t="e">
        <f>SUMIF('Plan 2023'!$U7:$U72,"*Б*",'Plan 2023'!#REF!)</f>
        <v>#REF!</v>
      </c>
      <c r="I8" s="30" t="e">
        <f>SUMIF('Plan 2023'!$U7:$U72,"*Б*",'Plan 2023'!#REF!)</f>
        <v>#REF!</v>
      </c>
      <c r="J8" s="26" t="e">
        <f t="shared" si="2"/>
        <v>#REF!</v>
      </c>
      <c r="K8" s="30">
        <f>SUMIF('Plan 2023'!$U7:$U72,"*б*",'Plan 2023'!P7:P72)</f>
        <v>0</v>
      </c>
      <c r="L8" s="30" t="e">
        <f>SUMIF('Plan 2023'!$U7:$U72,"*Б*",'Plan 2023'!#REF!)</f>
        <v>#REF!</v>
      </c>
      <c r="M8" s="30" t="e">
        <f>SUMIF('Plan 2023'!$U7:$U72,"*Б*",'Plan 2023'!#REF!)</f>
        <v>#REF!</v>
      </c>
      <c r="N8" s="26" t="e">
        <f t="shared" si="3"/>
        <v>#REF!</v>
      </c>
    </row>
    <row r="9" spans="2:27" s="23" customFormat="1" ht="71.25" x14ac:dyDescent="0.25">
      <c r="B9" s="43" t="s">
        <v>50</v>
      </c>
      <c r="C9" s="40">
        <f>COUNTIF('Plan 2023'!$U7:$U72,"*Ц*")</f>
        <v>6</v>
      </c>
      <c r="D9" s="28">
        <f t="shared" si="0"/>
        <v>0.10909090909090909</v>
      </c>
      <c r="E9" s="26">
        <f>SUMIF('Plan 2023'!$U7:$U72,"*Ц*",'Plan 2023'!E7:E72)</f>
        <v>1350000</v>
      </c>
      <c r="F9" s="28">
        <f t="shared" si="1"/>
        <v>6.3257455312824978E-2</v>
      </c>
      <c r="G9" s="30">
        <f>SUMIF('Plan 2023'!$U7:$U72,"*Ц*",'Plan 2023'!F7:F72)</f>
        <v>90000</v>
      </c>
      <c r="H9" s="30" t="e">
        <f>SUMIF('Plan 2023'!$U7:$U72,"*Ц*",'Plan 2023'!#REF!)</f>
        <v>#REF!</v>
      </c>
      <c r="I9" s="30" t="e">
        <f>SUMIF('Plan 2023'!$U7:$U72,"*Ц*",'Plan 2023'!#REF!)</f>
        <v>#REF!</v>
      </c>
      <c r="J9" s="26" t="e">
        <f t="shared" si="2"/>
        <v>#REF!</v>
      </c>
      <c r="K9" s="30">
        <f>SUMIF('Plan 2023'!$U7:$U72,"*Ц*",'Plan 2023'!P7:P72)</f>
        <v>1260000</v>
      </c>
      <c r="L9" s="30" t="e">
        <f>SUMIF('Plan 2023'!$U7:$U72,"*Ц*",'Plan 2023'!#REF!)</f>
        <v>#REF!</v>
      </c>
      <c r="M9" s="30" t="e">
        <f>SUMIF('Plan 2023'!$U7:$U72,"*Ц*",'Plan 2023'!#REF!)</f>
        <v>#REF!</v>
      </c>
      <c r="N9" s="26" t="e">
        <f t="shared" si="3"/>
        <v>#REF!</v>
      </c>
      <c r="P9" s="148"/>
      <c r="Q9" s="149"/>
      <c r="R9" s="149"/>
      <c r="S9" s="149"/>
      <c r="T9" s="149"/>
      <c r="U9" s="149"/>
      <c r="V9" s="149"/>
      <c r="W9" s="149"/>
      <c r="X9" s="149"/>
      <c r="Y9" s="32"/>
      <c r="Z9" s="32"/>
      <c r="AA9" s="32"/>
    </row>
    <row r="10" spans="2:27" s="23" customFormat="1" ht="85.5" x14ac:dyDescent="0.25">
      <c r="B10" s="43" t="s">
        <v>65</v>
      </c>
      <c r="C10" s="40">
        <f>COUNTIF('Plan 2023'!$U7:$U72,"*Д*")</f>
        <v>0</v>
      </c>
      <c r="D10" s="28">
        <f t="shared" si="0"/>
        <v>0</v>
      </c>
      <c r="E10" s="26">
        <f>SUMIF('Plan 2023'!$U7:$U72,"*Д*",'Plan 2023'!E7:E72)</f>
        <v>0</v>
      </c>
      <c r="F10" s="28">
        <f t="shared" si="1"/>
        <v>0</v>
      </c>
      <c r="G10" s="30">
        <f>SUMIF('Plan 2023'!$U7:$U72,"*Д*",'Plan 2023'!F7:F72)</f>
        <v>0</v>
      </c>
      <c r="H10" s="30" t="e">
        <f>SUMIF('Plan 2023'!$U7:$U72,"*Д*",'Plan 2023'!#REF!)</f>
        <v>#REF!</v>
      </c>
      <c r="I10" s="30" t="e">
        <f>SUMIF('Plan 2023'!$U7:$U72,"*Д*",'Plan 2023'!#REF!)</f>
        <v>#REF!</v>
      </c>
      <c r="J10" s="26" t="e">
        <f t="shared" si="2"/>
        <v>#REF!</v>
      </c>
      <c r="K10" s="30">
        <f>SUMIF('Plan 2023'!$U7:$U72,"*Д*",'Plan 2023'!P7:P72)</f>
        <v>0</v>
      </c>
      <c r="L10" s="30" t="e">
        <f>SUMIF('Plan 2023'!$U7:$U72,"*Д*",'Plan 2023'!#REF!)</f>
        <v>#REF!</v>
      </c>
      <c r="M10" s="30" t="e">
        <f>SUMIF('Plan 2023'!$U7:$U72,"*Д*",'Plan 2023'!#REF!)</f>
        <v>#REF!</v>
      </c>
      <c r="N10" s="26" t="e">
        <f t="shared" si="3"/>
        <v>#REF!</v>
      </c>
    </row>
    <row r="11" spans="2:27" s="23" customFormat="1" ht="60" customHeight="1" x14ac:dyDescent="0.25">
      <c r="B11" s="43" t="s">
        <v>66</v>
      </c>
      <c r="C11" s="40">
        <f>COUNTIF('Plan 2023'!$U6:$U72,"*Е*")</f>
        <v>11</v>
      </c>
      <c r="D11" s="28">
        <f t="shared" si="0"/>
        <v>0.2</v>
      </c>
      <c r="E11" s="26">
        <f>SUMIF('Plan 2023'!$U7:$U72,"*Е*",'Plan 2023'!E7:E72)</f>
        <v>10905243</v>
      </c>
      <c r="F11" s="28">
        <f t="shared" si="1"/>
        <v>0.51099105314666482</v>
      </c>
      <c r="G11" s="30">
        <f>SUMIF('Plan 2023'!$U7:$U72,"*Е*",'Plan 2023'!F7:F72)</f>
        <v>820000</v>
      </c>
      <c r="H11" s="30" t="e">
        <f>SUMIF('Plan 2023'!$U7:$U72,"*Е*",'Plan 2023'!#REF!)</f>
        <v>#REF!</v>
      </c>
      <c r="I11" s="30" t="e">
        <f>SUMIF('Plan 2023'!$U7:$U72,"*Е*",'Plan 2023'!#REF!)</f>
        <v>#REF!</v>
      </c>
      <c r="J11" s="26" t="e">
        <f t="shared" si="2"/>
        <v>#REF!</v>
      </c>
      <c r="K11" s="30">
        <f>SUMIF('Plan 2023'!$U7:$U72,"*Е*",'Plan 2023'!P7:P72)</f>
        <v>10085243</v>
      </c>
      <c r="L11" s="30" t="e">
        <f>SUMIF('Plan 2023'!$U7:$U72,"*Е*",'Plan 2023'!#REF!)</f>
        <v>#REF!</v>
      </c>
      <c r="M11" s="30" t="e">
        <f>SUMIF('Plan 2023'!$U7:$U72,"*Е*",'Plan 2023'!#REF!)</f>
        <v>#REF!</v>
      </c>
      <c r="N11" s="26" t="e">
        <f t="shared" si="3"/>
        <v>#REF!</v>
      </c>
    </row>
    <row r="12" spans="2:27" s="23" customFormat="1" ht="28.5" x14ac:dyDescent="0.25">
      <c r="B12" s="44" t="s">
        <v>76</v>
      </c>
      <c r="C12" s="41">
        <f>COUNTIF('Plan 2023'!$U7:$U72,"&gt;0")</f>
        <v>16</v>
      </c>
      <c r="D12" s="28">
        <f t="shared" si="0"/>
        <v>0.29090909090909089</v>
      </c>
      <c r="E12" s="33">
        <f>SUMIF('Plan 2023'!$U7:$U72,"&gt;0",'Plan 2023'!E7:E72)</f>
        <v>1212090</v>
      </c>
      <c r="F12" s="28">
        <f t="shared" si="1"/>
        <v>5.679535482231262E-2</v>
      </c>
      <c r="G12" s="34">
        <f>SUMIF('Plan 2023'!$U7:$U72,"&gt;0",'Plan 2023'!F7:F72)</f>
        <v>794090</v>
      </c>
      <c r="H12" s="34" t="e">
        <f>SUMIF('Plan 2023'!$U7:$U72,"&gt;0",'Plan 2023'!#REF!)</f>
        <v>#REF!</v>
      </c>
      <c r="I12" s="34" t="e">
        <f>SUMIF('Plan 2023'!$U7:$U72,"&gt;0",'Plan 2023'!#REF!)</f>
        <v>#REF!</v>
      </c>
      <c r="J12" s="33" t="e">
        <f t="shared" si="2"/>
        <v>#REF!</v>
      </c>
      <c r="K12" s="34">
        <f>SUMIF('Plan 2023'!$U7:$U72,"&gt;0",'Plan 2023'!P7:P72)</f>
        <v>418000</v>
      </c>
      <c r="L12" s="34" t="e">
        <f>SUMIF('Plan 2023'!$U7:$U72,"&gt;0",'Plan 2023'!#REF!)</f>
        <v>#REF!</v>
      </c>
      <c r="M12" s="34" t="e">
        <f>SUMIF('Plan 2023'!$U7:$U72,"&gt;0",'Plan 2023'!#REF!)</f>
        <v>#REF!</v>
      </c>
      <c r="N12" s="33" t="e">
        <f t="shared" si="3"/>
        <v>#REF!</v>
      </c>
    </row>
    <row r="13" spans="2:27" ht="49.9" customHeight="1" x14ac:dyDescent="0.2">
      <c r="B13" s="42" t="s">
        <v>39</v>
      </c>
      <c r="C13" s="27">
        <f>SUM(C7:C12)</f>
        <v>55</v>
      </c>
      <c r="D13" s="29">
        <f>SUM(D7:D12)</f>
        <v>1</v>
      </c>
      <c r="E13" s="26">
        <f t="shared" ref="E13:M13" si="4">SUM(E7:E12)</f>
        <v>21341358</v>
      </c>
      <c r="F13" s="29">
        <f>SUM(F7:F12)</f>
        <v>1</v>
      </c>
      <c r="G13" s="31">
        <f t="shared" si="4"/>
        <v>3634090</v>
      </c>
      <c r="H13" s="31" t="e">
        <f t="shared" si="4"/>
        <v>#REF!</v>
      </c>
      <c r="I13" s="31" t="e">
        <f t="shared" si="4"/>
        <v>#REF!</v>
      </c>
      <c r="J13" s="26" t="e">
        <f t="shared" si="2"/>
        <v>#REF!</v>
      </c>
      <c r="K13" s="31">
        <f t="shared" si="4"/>
        <v>17707268</v>
      </c>
      <c r="L13" s="31" t="e">
        <f t="shared" si="4"/>
        <v>#REF!</v>
      </c>
      <c r="M13" s="31" t="e">
        <f t="shared" si="4"/>
        <v>#REF!</v>
      </c>
      <c r="N13" s="26" t="e">
        <f t="shared" si="3"/>
        <v>#REF!</v>
      </c>
      <c r="P13" s="148"/>
      <c r="Q13" s="149"/>
      <c r="R13" s="149"/>
      <c r="S13" s="149"/>
      <c r="T13" s="149"/>
      <c r="U13" s="149"/>
      <c r="V13" s="149"/>
      <c r="W13" s="149"/>
      <c r="X13" s="149"/>
    </row>
    <row r="15" spans="2:27" s="8" customFormat="1" ht="13.9" customHeight="1" x14ac:dyDescent="0.2">
      <c r="B15" s="150" t="s">
        <v>81</v>
      </c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</row>
    <row r="16" spans="2:27" x14ac:dyDescent="0.2"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</row>
    <row r="17" spans="2:14" x14ac:dyDescent="0.2"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</row>
    <row r="18" spans="2:14" x14ac:dyDescent="0.2"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</row>
    <row r="23" spans="2:14" ht="18" x14ac:dyDescent="0.25">
      <c r="E23" s="25"/>
      <c r="F23" s="25"/>
    </row>
    <row r="60" spans="2:2" ht="38.450000000000003" customHeight="1" x14ac:dyDescent="0.2"/>
    <row r="64" spans="2:2" x14ac:dyDescent="0.2">
      <c r="B64" s="36"/>
    </row>
  </sheetData>
  <sheetProtection algorithmName="SHA-512" hashValue="+PHFhJw2nIBqiUZsYlMi2XI3ijs94xusEIv3MaoHUplAOpadxsbNu7x5dTfaOCbsrw1z9rUNmuzVU9SoNt+PXw==" saltValue="oZUDBQ4OS+ilfCwzn9UVvg==" spinCount="100000" sheet="1" objects="1" scenarios="1"/>
  <mergeCells count="22">
    <mergeCell ref="P9:X9"/>
    <mergeCell ref="P13:X13"/>
    <mergeCell ref="B15:N18"/>
    <mergeCell ref="E3:F4"/>
    <mergeCell ref="E5:E6"/>
    <mergeCell ref="F5:F6"/>
    <mergeCell ref="L5:L6"/>
    <mergeCell ref="M5:M6"/>
    <mergeCell ref="N5:N6"/>
    <mergeCell ref="C3:D4"/>
    <mergeCell ref="C5:C6"/>
    <mergeCell ref="D5:D6"/>
    <mergeCell ref="K5:K6"/>
    <mergeCell ref="B3:B6"/>
    <mergeCell ref="G3:J3"/>
    <mergeCell ref="K3:N3"/>
    <mergeCell ref="G4:J4"/>
    <mergeCell ref="K4:N4"/>
    <mergeCell ref="G5:G6"/>
    <mergeCell ref="H5:H6"/>
    <mergeCell ref="I5:I6"/>
    <mergeCell ref="J5:J6"/>
  </mergeCells>
  <printOptions horizontalCentered="1"/>
  <pageMargins left="0.2" right="0.2" top="0.22" bottom="0.49" header="0.5" footer="0.34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Upute</vt:lpstr>
      <vt:lpstr>Ukupno po sektorima</vt:lpstr>
      <vt:lpstr>Plan 2023</vt:lpstr>
      <vt:lpstr>Ukupno po godinama</vt:lpstr>
      <vt:lpstr>Ukupno po A-E klasama</vt:lpstr>
    </vt:vector>
  </TitlesOfParts>
  <Company>UNDP Bosnia and Herzegovina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msutonwilliams</dc:creator>
  <cp:lastModifiedBy>Svetozar Vuckovac</cp:lastModifiedBy>
  <cp:lastPrinted>2023-02-14T11:06:57Z</cp:lastPrinted>
  <dcterms:created xsi:type="dcterms:W3CDTF">2013-10-16T07:47:36Z</dcterms:created>
  <dcterms:modified xsi:type="dcterms:W3CDTF">2023-03-20T12:49:33Z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